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lerk\OneDrive\Ulley\Finance\Finance 2022-23\"/>
    </mc:Choice>
  </mc:AlternateContent>
  <xr:revisionPtr revIDLastSave="0" documentId="13_ncr:1_{1D48837A-1E7E-40E2-9594-113AD6FE5B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 Report" sheetId="31" r:id="rId1"/>
    <sheet name="Receipts" sheetId="24" r:id="rId2"/>
    <sheet name="Payments" sheetId="3" r:id="rId3"/>
    <sheet name="Payments over £100" sheetId="9" r:id="rId4"/>
    <sheet name="VAT" sheetId="33" r:id="rId5"/>
    <sheet name=" Reconcillation" sheetId="8" r:id="rId6"/>
    <sheet name="Budget Proposal 2023-24" sheetId="28" r:id="rId7"/>
    <sheet name="Savings Acc" sheetId="34" r:id="rId8"/>
  </sheets>
  <definedNames>
    <definedName name="hello">#REF!</definedName>
    <definedName name="Total_Debtor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1" i="8" l="1"/>
  <c r="G10" i="31"/>
  <c r="L57" i="31"/>
  <c r="J15" i="24"/>
  <c r="E120" i="8"/>
  <c r="H41" i="3"/>
  <c r="E109" i="8"/>
  <c r="J14" i="24" l="1"/>
  <c r="E98" i="8"/>
  <c r="J13" i="24" l="1"/>
  <c r="J12" i="24"/>
  <c r="K25" i="28" l="1"/>
  <c r="J25" i="28"/>
  <c r="K20" i="28"/>
  <c r="J20" i="28"/>
  <c r="K33" i="28"/>
  <c r="J33" i="28"/>
  <c r="I33" i="28"/>
  <c r="I32" i="28"/>
  <c r="K32" i="28"/>
  <c r="J32" i="28"/>
  <c r="K31" i="28"/>
  <c r="J31" i="28"/>
  <c r="K30" i="28"/>
  <c r="J30" i="28"/>
  <c r="I30" i="28"/>
  <c r="K29" i="28"/>
  <c r="J29" i="28"/>
  <c r="K28" i="28"/>
  <c r="J26" i="28"/>
  <c r="K24" i="28"/>
  <c r="J24" i="28"/>
  <c r="K21" i="28"/>
  <c r="J21" i="28"/>
  <c r="K19" i="28"/>
  <c r="J19" i="28"/>
  <c r="I19" i="28"/>
  <c r="K17" i="28"/>
  <c r="J17" i="28"/>
  <c r="I17" i="28"/>
  <c r="K16" i="28"/>
  <c r="J16" i="28"/>
  <c r="I16" i="28"/>
  <c r="K9" i="28"/>
  <c r="K11" i="28" s="1"/>
  <c r="J9" i="28"/>
  <c r="J11" i="28" s="1"/>
  <c r="I9" i="28"/>
  <c r="I11" i="28"/>
  <c r="C39" i="28"/>
  <c r="E36" i="28"/>
  <c r="E35" i="28"/>
  <c r="E34" i="28"/>
  <c r="E27" i="28"/>
  <c r="E20" i="28"/>
  <c r="E19" i="28"/>
  <c r="E11" i="28"/>
  <c r="C11" i="28"/>
  <c r="C41" i="28" s="1"/>
  <c r="G9" i="28"/>
  <c r="D9" i="28"/>
  <c r="F9" i="28" s="1"/>
  <c r="D7" i="28"/>
  <c r="F7" i="28" s="1"/>
  <c r="G7" i="28" l="1"/>
  <c r="H28" i="3"/>
  <c r="H24" i="3"/>
  <c r="H16" i="3"/>
  <c r="E76" i="8"/>
  <c r="E65" i="8" l="1"/>
  <c r="J11" i="24"/>
  <c r="J10" i="24"/>
  <c r="J9" i="24"/>
  <c r="J11" i="31"/>
  <c r="I11" i="31"/>
  <c r="E11" i="31"/>
  <c r="C11" i="31"/>
  <c r="E54" i="8"/>
  <c r="E43" i="8"/>
  <c r="E32" i="8" l="1"/>
  <c r="F51" i="31"/>
  <c r="E21" i="8"/>
  <c r="H8" i="3" l="1"/>
  <c r="D8" i="34"/>
  <c r="E27" i="31"/>
  <c r="E34" i="31"/>
  <c r="E35" i="31"/>
  <c r="E36" i="31"/>
  <c r="E20" i="31"/>
  <c r="L52" i="31"/>
  <c r="D32" i="31"/>
  <c r="AB50" i="3"/>
  <c r="AA50" i="3"/>
  <c r="Z50" i="3"/>
  <c r="D35" i="28" s="1"/>
  <c r="Y50" i="3"/>
  <c r="D34" i="28" s="1"/>
  <c r="X50" i="3"/>
  <c r="D33" i="28" s="1"/>
  <c r="W50" i="3"/>
  <c r="D32" i="28" s="1"/>
  <c r="J39" i="31"/>
  <c r="I39" i="31"/>
  <c r="C39" i="31"/>
  <c r="E16" i="33"/>
  <c r="H131" i="8"/>
  <c r="E87" i="8"/>
  <c r="H120" i="8"/>
  <c r="D34" i="31" l="1"/>
  <c r="G35" i="28"/>
  <c r="F35" i="28"/>
  <c r="D35" i="31"/>
  <c r="G32" i="28"/>
  <c r="F32" i="28"/>
  <c r="D36" i="31"/>
  <c r="D36" i="28"/>
  <c r="G34" i="28"/>
  <c r="F34" i="28"/>
  <c r="F33" i="28"/>
  <c r="G33" i="28"/>
  <c r="D37" i="31"/>
  <c r="D37" i="28"/>
  <c r="D33" i="31"/>
  <c r="I41" i="31"/>
  <c r="J41" i="31"/>
  <c r="C41" i="31"/>
  <c r="H109" i="8"/>
  <c r="G36" i="31"/>
  <c r="H98" i="8"/>
  <c r="H87" i="8"/>
  <c r="H76" i="8"/>
  <c r="F37" i="31" l="1"/>
  <c r="G37" i="31"/>
  <c r="G36" i="28"/>
  <c r="F36" i="28"/>
  <c r="G37" i="28"/>
  <c r="F37" i="28"/>
  <c r="F36" i="31"/>
  <c r="H65" i="8" l="1"/>
  <c r="J8" i="24" l="1"/>
  <c r="H54" i="8"/>
  <c r="H43" i="8" l="1"/>
  <c r="G34" i="31" l="1"/>
  <c r="G33" i="31"/>
  <c r="H32" i="8"/>
  <c r="H21" i="8"/>
  <c r="F34" i="31" l="1"/>
  <c r="F33" i="31"/>
  <c r="E24" i="24" l="1"/>
  <c r="F24" i="24"/>
  <c r="G24" i="24"/>
  <c r="H24" i="24"/>
  <c r="D8" i="28" s="1"/>
  <c r="I24" i="24"/>
  <c r="D24" i="24"/>
  <c r="G50" i="3"/>
  <c r="H50" i="3"/>
  <c r="I50" i="3"/>
  <c r="D16" i="28" s="1"/>
  <c r="J50" i="3"/>
  <c r="K50" i="3"/>
  <c r="L50" i="3"/>
  <c r="M50" i="3"/>
  <c r="D20" i="28" s="1"/>
  <c r="N50" i="3"/>
  <c r="D21" i="28" s="1"/>
  <c r="O50" i="3"/>
  <c r="D24" i="28" s="1"/>
  <c r="P50" i="3"/>
  <c r="Q50" i="3"/>
  <c r="R50" i="3"/>
  <c r="S50" i="3"/>
  <c r="D28" i="28" s="1"/>
  <c r="T50" i="3"/>
  <c r="D29" i="28" s="1"/>
  <c r="U50" i="3"/>
  <c r="D30" i="28" s="1"/>
  <c r="V50" i="3"/>
  <c r="D31" i="28" s="1"/>
  <c r="F50" i="3"/>
  <c r="H10" i="8"/>
  <c r="F31" i="28" l="1"/>
  <c r="G31" i="28"/>
  <c r="D27" i="28"/>
  <c r="D27" i="31"/>
  <c r="D17" i="31"/>
  <c r="D17" i="28"/>
  <c r="G29" i="28"/>
  <c r="F29" i="28"/>
  <c r="D19" i="31"/>
  <c r="D19" i="28"/>
  <c r="G28" i="28"/>
  <c r="F28" i="28"/>
  <c r="G30" i="28"/>
  <c r="F30" i="28"/>
  <c r="D26" i="31"/>
  <c r="D26" i="28"/>
  <c r="G20" i="28"/>
  <c r="F20" i="28"/>
  <c r="G16" i="28"/>
  <c r="F16" i="28"/>
  <c r="F8" i="28"/>
  <c r="G8" i="28"/>
  <c r="D11" i="28"/>
  <c r="D25" i="31"/>
  <c r="D25" i="28"/>
  <c r="E21" i="28"/>
  <c r="F21" i="28" s="1"/>
  <c r="E24" i="28"/>
  <c r="G24" i="28" s="1"/>
  <c r="D18" i="31"/>
  <c r="F18" i="31" s="1"/>
  <c r="D18" i="28"/>
  <c r="G52" i="3"/>
  <c r="D28" i="31"/>
  <c r="D31" i="31"/>
  <c r="D29" i="31"/>
  <c r="D30" i="31"/>
  <c r="D24" i="31"/>
  <c r="D9" i="31"/>
  <c r="G9" i="31" s="1"/>
  <c r="D20" i="31"/>
  <c r="H51" i="3"/>
  <c r="D21" i="31"/>
  <c r="D7" i="31"/>
  <c r="D8" i="31"/>
  <c r="F17" i="31"/>
  <c r="D16" i="31"/>
  <c r="G19" i="31"/>
  <c r="E10" i="8"/>
  <c r="F26" i="28" l="1"/>
  <c r="G26" i="28"/>
  <c r="F19" i="28"/>
  <c r="G19" i="28"/>
  <c r="G17" i="28"/>
  <c r="F17" i="28"/>
  <c r="F27" i="28"/>
  <c r="G27" i="28"/>
  <c r="G11" i="28"/>
  <c r="F11" i="28"/>
  <c r="G25" i="28"/>
  <c r="F25" i="28"/>
  <c r="G21" i="28"/>
  <c r="F24" i="28"/>
  <c r="E39" i="28"/>
  <c r="E41" i="28" s="1"/>
  <c r="G18" i="31"/>
  <c r="G18" i="28"/>
  <c r="D39" i="28"/>
  <c r="D41" i="28" s="1"/>
  <c r="F18" i="28"/>
  <c r="D11" i="31"/>
  <c r="F9" i="31"/>
  <c r="G16" i="31"/>
  <c r="G20" i="31"/>
  <c r="F20" i="31"/>
  <c r="D39" i="31"/>
  <c r="F7" i="31"/>
  <c r="G7" i="31"/>
  <c r="F8" i="31"/>
  <c r="G8" i="31"/>
  <c r="F19" i="31"/>
  <c r="F21" i="31"/>
  <c r="G21" i="31"/>
  <c r="G26" i="31"/>
  <c r="G35" i="31"/>
  <c r="F35" i="31"/>
  <c r="G27" i="31"/>
  <c r="F28" i="31"/>
  <c r="G28" i="31"/>
  <c r="G31" i="31"/>
  <c r="F29" i="31"/>
  <c r="G29" i="31"/>
  <c r="G32" i="31"/>
  <c r="G25" i="31"/>
  <c r="F25" i="31"/>
  <c r="F30" i="31"/>
  <c r="G17" i="31"/>
  <c r="F24" i="31"/>
  <c r="G39" i="28" l="1"/>
  <c r="G41" i="28" s="1"/>
  <c r="I18" i="28"/>
  <c r="F39" i="28"/>
  <c r="F41" i="28" s="1"/>
  <c r="F16" i="31"/>
  <c r="E39" i="31"/>
  <c r="E41" i="31" s="1"/>
  <c r="G11" i="31"/>
  <c r="F11" i="31"/>
  <c r="C47" i="31"/>
  <c r="D41" i="31"/>
  <c r="L47" i="31"/>
  <c r="C49" i="31" s="1"/>
  <c r="F32" i="31"/>
  <c r="F27" i="31"/>
  <c r="F26" i="31"/>
  <c r="F31" i="31"/>
  <c r="G30" i="31"/>
  <c r="G24" i="31"/>
  <c r="J18" i="28" l="1"/>
  <c r="I39" i="28"/>
  <c r="I41" i="28" s="1"/>
  <c r="F39" i="31"/>
  <c r="F41" i="31" s="1"/>
  <c r="G39" i="31"/>
  <c r="G41" i="31" s="1"/>
  <c r="L48" i="31"/>
  <c r="K18" i="28" l="1"/>
  <c r="K39" i="28" s="1"/>
  <c r="K41" i="28" s="1"/>
  <c r="J39" i="28"/>
  <c r="J41" i="28" s="1"/>
  <c r="C51" i="31"/>
</calcChain>
</file>

<file path=xl/sharedStrings.xml><?xml version="1.0" encoding="utf-8"?>
<sst xmlns="http://schemas.openxmlformats.org/spreadsheetml/2006/main" count="566" uniqueCount="240">
  <si>
    <t>Date</t>
  </si>
  <si>
    <t>Description</t>
  </si>
  <si>
    <t>Doc Ref no</t>
  </si>
  <si>
    <t>Total</t>
  </si>
  <si>
    <t>Interest received</t>
  </si>
  <si>
    <t>Precept</t>
  </si>
  <si>
    <t>Grants</t>
  </si>
  <si>
    <t>HMRC VAT Refund</t>
  </si>
  <si>
    <t>Other</t>
  </si>
  <si>
    <t>Bank Rec</t>
  </si>
  <si>
    <t xml:space="preserve"> </t>
  </si>
  <si>
    <t>Budget</t>
  </si>
  <si>
    <t>Actual</t>
  </si>
  <si>
    <t>Projected</t>
  </si>
  <si>
    <t>Variance</t>
  </si>
  <si>
    <t>INCOME</t>
  </si>
  <si>
    <t>£</t>
  </si>
  <si>
    <t>Bank Interest</t>
  </si>
  <si>
    <t>VAT Return</t>
  </si>
  <si>
    <t xml:space="preserve">Precept </t>
  </si>
  <si>
    <t>TOTAL INCOME</t>
  </si>
  <si>
    <t>EXPENDITURE</t>
  </si>
  <si>
    <t xml:space="preserve">COMMUNITY </t>
  </si>
  <si>
    <t>Repairs/maintenance of play equipment in the Park</t>
  </si>
  <si>
    <t>General recreational ground maintenance</t>
  </si>
  <si>
    <t>Recreation Ground Inspections</t>
  </si>
  <si>
    <t>Maintance of trees in Recreation Ground</t>
  </si>
  <si>
    <t>Village Hall Utilities (Water and Electricity)</t>
  </si>
  <si>
    <t>ADMINISTRATION</t>
  </si>
  <si>
    <t>Travel Expenses</t>
  </si>
  <si>
    <t xml:space="preserve">Sundries - Stationery/Post/website </t>
  </si>
  <si>
    <t xml:space="preserve">Insurance </t>
  </si>
  <si>
    <t>Audit Fees</t>
  </si>
  <si>
    <t>Subscriptions etc</t>
  </si>
  <si>
    <t>Training</t>
  </si>
  <si>
    <t>Data Protection Registration</t>
  </si>
  <si>
    <t>IT</t>
  </si>
  <si>
    <t>Chairmans Allowance</t>
  </si>
  <si>
    <t>Election costs</t>
  </si>
  <si>
    <t>Grants/Donations  S137</t>
  </si>
  <si>
    <t>VAT</t>
  </si>
  <si>
    <t>TOTAL EXPENDITURE</t>
  </si>
  <si>
    <t>VARIANCE</t>
  </si>
  <si>
    <t>Reconcillation</t>
  </si>
  <si>
    <t>Monies Carried Over</t>
  </si>
  <si>
    <t>Current Account (Coop Bank)</t>
  </si>
  <si>
    <t>Current Account Brought Forward</t>
  </si>
  <si>
    <t>Income</t>
  </si>
  <si>
    <t>Reserve Account (Co-op Bank)</t>
  </si>
  <si>
    <t>Payments</t>
  </si>
  <si>
    <t>Totals</t>
  </si>
  <si>
    <t>Payments for Authorisation</t>
  </si>
  <si>
    <t>Ref</t>
  </si>
  <si>
    <t>Gross</t>
  </si>
  <si>
    <t>Tax</t>
  </si>
  <si>
    <t>Net</t>
  </si>
  <si>
    <t>Balance</t>
  </si>
  <si>
    <t xml:space="preserve">Reserve Account Brought Forward </t>
  </si>
  <si>
    <t>HMRC</t>
  </si>
  <si>
    <t>Supplier/Chq no.</t>
  </si>
  <si>
    <t>Insurance</t>
  </si>
  <si>
    <t>Supplier</t>
  </si>
  <si>
    <t>Date Approved by Council</t>
  </si>
  <si>
    <t>Defibrilator (pads etc)</t>
  </si>
  <si>
    <t xml:space="preserve">Description </t>
  </si>
  <si>
    <t>Receipts 2022-23</t>
  </si>
  <si>
    <t>ULLEY PARISH COUNCIL BUDGET INCOME, EXPENDITURE AND RESERVES REPORT 2022-23</t>
  </si>
  <si>
    <t>to 31/3/23</t>
  </si>
  <si>
    <t>to 31/03/2023</t>
  </si>
  <si>
    <t>01/22R</t>
  </si>
  <si>
    <t>RMBC - First Precpet 2022-23</t>
  </si>
  <si>
    <t>Receation Ground Maintenance</t>
  </si>
  <si>
    <t>Repairs / Maintenance Play Area</t>
  </si>
  <si>
    <t>01/22</t>
  </si>
  <si>
    <t>Village Hall Utilities</t>
  </si>
  <si>
    <t>Clerks Salary</t>
  </si>
  <si>
    <t xml:space="preserve">Sundries - Stationery/Post/ website </t>
  </si>
  <si>
    <t>Subscriptions</t>
  </si>
  <si>
    <t>Data Prot Fee</t>
  </si>
  <si>
    <t>Payments Over £100 for the Financial Year 2022-23</t>
  </si>
  <si>
    <t>1 April 2022 - 31 March 2023</t>
  </si>
  <si>
    <t>1 April 2022 - 28 February 2023</t>
  </si>
  <si>
    <t>1 April 2022 - 31 January 2023</t>
  </si>
  <si>
    <t>1 April 2022 - 30 November 2022</t>
  </si>
  <si>
    <t>1 April 2022 - 30 September 2022</t>
  </si>
  <si>
    <t>1 April 2022 - 31 August 2022</t>
  </si>
  <si>
    <t>1 April 2022 - 29 July 2022</t>
  </si>
  <si>
    <t>1 April 2022 - 30 June 2022</t>
  </si>
  <si>
    <t>1 April 2022 - 31 May 2022</t>
  </si>
  <si>
    <t>VAT Claim for the Financial Year 2022-23</t>
  </si>
  <si>
    <t>Oranisation</t>
  </si>
  <si>
    <t>VAT Amount</t>
  </si>
  <si>
    <t xml:space="preserve">Reserve Account </t>
  </si>
  <si>
    <t xml:space="preserve">Opening Balance </t>
  </si>
  <si>
    <t>HMRC  -VAT Refund 2022-23</t>
  </si>
  <si>
    <t>02/22R</t>
  </si>
  <si>
    <t>Clerk's Tax March 22</t>
  </si>
  <si>
    <t>Southern Electric</t>
  </si>
  <si>
    <t>02/22</t>
  </si>
  <si>
    <t xml:space="preserve">Village Hall Electricity </t>
  </si>
  <si>
    <t>YLCA</t>
  </si>
  <si>
    <t>Annual Subscription 2021-22</t>
  </si>
  <si>
    <t>03/22</t>
  </si>
  <si>
    <t>Village Hall Electricity</t>
  </si>
  <si>
    <t>1 April 2022 - 29 Apr 22</t>
  </si>
  <si>
    <t>Ulley Parish Council</t>
  </si>
  <si>
    <t>Southern Electric - Village Hall Electricity</t>
  </si>
  <si>
    <t>Interest</t>
  </si>
  <si>
    <t>Amount</t>
  </si>
  <si>
    <t>Whitaker S</t>
  </si>
  <si>
    <t>Spectrum Futures</t>
  </si>
  <si>
    <t>Robson R</t>
  </si>
  <si>
    <t xml:space="preserve">Scottish Water </t>
  </si>
  <si>
    <t>04/22</t>
  </si>
  <si>
    <t>05/22</t>
  </si>
  <si>
    <t>06/22</t>
  </si>
  <si>
    <t>07/22</t>
  </si>
  <si>
    <t>08/22</t>
  </si>
  <si>
    <t>09/22</t>
  </si>
  <si>
    <t>10/22</t>
  </si>
  <si>
    <t>Clerk's Tax April 22</t>
  </si>
  <si>
    <t>Internal Audit 21/22</t>
  </si>
  <si>
    <t>Clerk's Salary April 22</t>
  </si>
  <si>
    <t>Lawn Mower Petrol</t>
  </si>
  <si>
    <t>Councillor Training</t>
  </si>
  <si>
    <t>Water Village Hall</t>
  </si>
  <si>
    <t>Clerk's Salary May 22</t>
  </si>
  <si>
    <t>Internal Audit 2021/22</t>
  </si>
  <si>
    <t>R Robson - Petrol for Mower</t>
  </si>
  <si>
    <t>BHIB Insurance</t>
  </si>
  <si>
    <t>Friends of Ulley Country Park</t>
  </si>
  <si>
    <t>11/22</t>
  </si>
  <si>
    <t>12/22</t>
  </si>
  <si>
    <t>13/22</t>
  </si>
  <si>
    <t>S137 Payment</t>
  </si>
  <si>
    <t>Clerk's Salary June 22</t>
  </si>
  <si>
    <t>BHIB Ltd</t>
  </si>
  <si>
    <t>14/22</t>
  </si>
  <si>
    <t>15/22</t>
  </si>
  <si>
    <t>Clerk's Tax May 22</t>
  </si>
  <si>
    <t>ICO</t>
  </si>
  <si>
    <t>16/22</t>
  </si>
  <si>
    <t>17/22</t>
  </si>
  <si>
    <t>18/22</t>
  </si>
  <si>
    <t>19/22</t>
  </si>
  <si>
    <t>Clerks Tax June 22</t>
  </si>
  <si>
    <t>Clerks Tax July 22</t>
  </si>
  <si>
    <t>Data Protection Fee</t>
  </si>
  <si>
    <t>Clerks Salary July 22</t>
  </si>
  <si>
    <t>RMBC - Grant - War Memorial</t>
  </si>
  <si>
    <t>03/22R</t>
  </si>
  <si>
    <t>20/22</t>
  </si>
  <si>
    <t>21/22</t>
  </si>
  <si>
    <t>22/22</t>
  </si>
  <si>
    <t>Clerks Salary Aug 22</t>
  </si>
  <si>
    <t>RMBC - Second Precpet 2022-23</t>
  </si>
  <si>
    <t>04/22R</t>
  </si>
  <si>
    <t>Clerks Tax Aug 22</t>
  </si>
  <si>
    <t>PKF Littlejohn</t>
  </si>
  <si>
    <t>Wel Medical</t>
  </si>
  <si>
    <t>23/22</t>
  </si>
  <si>
    <t>24/22</t>
  </si>
  <si>
    <t>26/22</t>
  </si>
  <si>
    <t>27/22</t>
  </si>
  <si>
    <t>25/22</t>
  </si>
  <si>
    <t>28/22</t>
  </si>
  <si>
    <t>Clerks Salary Sep 22</t>
  </si>
  <si>
    <t>External Audit</t>
  </si>
  <si>
    <t>Clerks Tax Sep 22</t>
  </si>
  <si>
    <t>Defibrillator Battery</t>
  </si>
  <si>
    <t>Microsoft Membership</t>
  </si>
  <si>
    <t>1 April 2022 - 31 October 2022</t>
  </si>
  <si>
    <t>PKF Littlejohn - External Audit</t>
  </si>
  <si>
    <t xml:space="preserve">Wel Medical - Defibrillator Battery </t>
  </si>
  <si>
    <t>Miscellaneous</t>
  </si>
  <si>
    <t>Misc</t>
  </si>
  <si>
    <t>ULLEY PARISH COUNCIL BUDGET INCOME, EXPENDITURE AND RESERVES REPORT 2023-24</t>
  </si>
  <si>
    <t>RMBC</t>
  </si>
  <si>
    <t>29/22</t>
  </si>
  <si>
    <t>30/22</t>
  </si>
  <si>
    <t>31/22</t>
  </si>
  <si>
    <t>32/22</t>
  </si>
  <si>
    <t>Clerks Salary Oct 22</t>
  </si>
  <si>
    <t>Clerks Salary Nov 22</t>
  </si>
  <si>
    <t>Clerks Tax Oct 22</t>
  </si>
  <si>
    <t>Play Inspections</t>
  </si>
  <si>
    <t>RMBC - Play Inspections</t>
  </si>
  <si>
    <t>HEUVG - War Memorial</t>
  </si>
  <si>
    <t>HEUVG - Ulley in Bloom</t>
  </si>
  <si>
    <t>05/22R</t>
  </si>
  <si>
    <t>06/22R</t>
  </si>
  <si>
    <t>Steve Winks</t>
  </si>
  <si>
    <t>Graham Bailey</t>
  </si>
  <si>
    <t>Hobsons Nursery</t>
  </si>
  <si>
    <t>33/22</t>
  </si>
  <si>
    <t>34/22</t>
  </si>
  <si>
    <t>35/22</t>
  </si>
  <si>
    <t>36/22</t>
  </si>
  <si>
    <t>37/22</t>
  </si>
  <si>
    <t>Clerks Tax Nov 22</t>
  </si>
  <si>
    <t>War Memorial Repair</t>
  </si>
  <si>
    <t>Ulley in Bloom</t>
  </si>
  <si>
    <t>Steve Winks - War Memorial</t>
  </si>
  <si>
    <t>Graham Baiey - War Memorial</t>
  </si>
  <si>
    <t>Hobsons - Ulley in Bloom</t>
  </si>
  <si>
    <t>1 April 2022 - 30 December 2022</t>
  </si>
  <si>
    <t>PCC Ulley - Play Area Grant</t>
  </si>
  <si>
    <t>07/22R</t>
  </si>
  <si>
    <t>38/22</t>
  </si>
  <si>
    <t>39/22</t>
  </si>
  <si>
    <t>40/22</t>
  </si>
  <si>
    <t>41/22</t>
  </si>
  <si>
    <t>Clerks Salary Dec 22</t>
  </si>
  <si>
    <t>Clerks Salarry Jan 23</t>
  </si>
  <si>
    <t>Clerks Tax Dec 22</t>
  </si>
  <si>
    <t>42/22</t>
  </si>
  <si>
    <t>43/22</t>
  </si>
  <si>
    <t>44/22</t>
  </si>
  <si>
    <t>Expenses Memory Stick &amp; Antivirus</t>
  </si>
  <si>
    <t>Clerks Salary Feb 23</t>
  </si>
  <si>
    <t>Hags - SMP Ltd</t>
  </si>
  <si>
    <t>PCC</t>
  </si>
  <si>
    <t xml:space="preserve">Aston-Cum-Aughton Recreational Charity </t>
  </si>
  <si>
    <t>Ring Fenced Income for Play Area</t>
  </si>
  <si>
    <t>Aston-Cum-Aughton Rec Charity</t>
  </si>
  <si>
    <t>08/22R</t>
  </si>
  <si>
    <t>Hags</t>
  </si>
  <si>
    <t>45/22</t>
  </si>
  <si>
    <t>46/22</t>
  </si>
  <si>
    <t>VAT Play area</t>
  </si>
  <si>
    <t>Clerks Salary Mar 23</t>
  </si>
  <si>
    <t>Clerks Salary Tax Jan 23</t>
  </si>
  <si>
    <t>47/22</t>
  </si>
  <si>
    <t>48/22</t>
  </si>
  <si>
    <t>Clerks Tax Feb 23</t>
  </si>
  <si>
    <t>Balance 31/03/23</t>
  </si>
  <si>
    <t>Play Equipment/Installation</t>
  </si>
  <si>
    <t>End of Year loss of £271.75</t>
  </si>
  <si>
    <t>but take into account play area costs - £2250 &amp; 3040.22 vat</t>
  </si>
  <si>
    <t xml:space="preserve">£518.47 profit do we want to transfer any to reserves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</si>
</sst>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dd/mm/yy;@"/>
    <numFmt numFmtId="165" formatCode="_-[$£-809]* #,##0.00_-;\-[$£-809]* #,##0.00_-;_-[$£-809]* &quot;-&quot;??_-;_-@_-"/>
    <numFmt numFmtId="166" formatCode="&quot;£&quot;#,##0.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3F3F3F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" fillId="3" borderId="2" applyBorder="0" applyAlignment="0"/>
    <xf numFmtId="0" fontId="12" fillId="4" borderId="3" applyNumberFormat="0" applyAlignment="0" applyProtection="0"/>
    <xf numFmtId="0" fontId="1" fillId="3" borderId="2" applyBorder="0" applyAlignment="0"/>
  </cellStyleXfs>
  <cellXfs count="115">
    <xf numFmtId="0" fontId="0" fillId="0" borderId="0" xfId="0"/>
    <xf numFmtId="4" fontId="5" fillId="0" borderId="0" xfId="0" applyNumberFormat="1" applyFont="1"/>
    <xf numFmtId="4" fontId="6" fillId="0" borderId="0" xfId="0" applyNumberFormat="1" applyFont="1"/>
    <xf numFmtId="4" fontId="6" fillId="0" borderId="0" xfId="0" applyNumberFormat="1" applyFont="1" applyAlignment="1">
      <alignment wrapText="1"/>
    </xf>
    <xf numFmtId="164" fontId="6" fillId="0" borderId="0" xfId="0" applyNumberFormat="1" applyFont="1"/>
    <xf numFmtId="49" fontId="6" fillId="0" borderId="0" xfId="0" applyNumberFormat="1" applyFont="1"/>
    <xf numFmtId="49" fontId="5" fillId="0" borderId="0" xfId="0" applyNumberFormat="1" applyFont="1" applyAlignment="1">
      <alignment horizontal="center"/>
    </xf>
    <xf numFmtId="40" fontId="5" fillId="0" borderId="0" xfId="0" applyNumberFormat="1" applyFont="1"/>
    <xf numFmtId="40" fontId="5" fillId="0" borderId="0" xfId="0" applyNumberFormat="1" applyFont="1" applyAlignment="1">
      <alignment wrapText="1"/>
    </xf>
    <xf numFmtId="40" fontId="6" fillId="0" borderId="0" xfId="0" applyNumberFormat="1" applyFont="1"/>
    <xf numFmtId="49" fontId="5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wrapText="1"/>
    </xf>
    <xf numFmtId="164" fontId="5" fillId="0" borderId="0" xfId="0" applyNumberFormat="1" applyFont="1"/>
    <xf numFmtId="164" fontId="7" fillId="0" borderId="0" xfId="0" applyNumberFormat="1" applyFont="1"/>
    <xf numFmtId="164" fontId="4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 wrapText="1"/>
    </xf>
    <xf numFmtId="4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center"/>
    </xf>
    <xf numFmtId="40" fontId="4" fillId="2" borderId="0" xfId="0" applyNumberFormat="1" applyFont="1" applyFill="1" applyAlignment="1">
      <alignment horizontal="left" vertical="center"/>
    </xf>
    <xf numFmtId="40" fontId="4" fillId="2" borderId="0" xfId="0" applyNumberFormat="1" applyFont="1" applyFill="1" applyAlignment="1">
      <alignment horizontal="center" vertical="center"/>
    </xf>
    <xf numFmtId="40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0" borderId="0" xfId="0" applyFont="1"/>
    <xf numFmtId="0" fontId="10" fillId="0" borderId="0" xfId="0" applyFont="1"/>
    <xf numFmtId="165" fontId="10" fillId="0" borderId="0" xfId="0" applyNumberFormat="1" applyFont="1"/>
    <xf numFmtId="165" fontId="5" fillId="0" borderId="0" xfId="0" applyNumberFormat="1" applyFont="1"/>
    <xf numFmtId="165" fontId="5" fillId="0" borderId="0" xfId="0" applyNumberFormat="1" applyFont="1" applyAlignment="1">
      <alignment wrapText="1"/>
    </xf>
    <xf numFmtId="165" fontId="6" fillId="0" borderId="0" xfId="0" applyNumberFormat="1" applyFont="1"/>
    <xf numFmtId="4" fontId="0" fillId="0" borderId="0" xfId="0" applyNumberFormat="1"/>
    <xf numFmtId="44" fontId="5" fillId="0" borderId="0" xfId="0" applyNumberFormat="1" applyFont="1"/>
    <xf numFmtId="44" fontId="10" fillId="0" borderId="0" xfId="0" applyNumberFormat="1" applyFont="1"/>
    <xf numFmtId="49" fontId="4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0" fontId="4" fillId="2" borderId="0" xfId="0" applyNumberFormat="1" applyFont="1" applyFill="1" applyAlignment="1">
      <alignment horizontal="left" vertical="center" wrapText="1"/>
    </xf>
    <xf numFmtId="164" fontId="4" fillId="2" borderId="0" xfId="0" applyNumberFormat="1" applyFont="1" applyFill="1" applyAlignment="1">
      <alignment horizontal="left" vertical="center" wrapText="1"/>
    </xf>
    <xf numFmtId="164" fontId="0" fillId="0" borderId="0" xfId="0" applyNumberFormat="1"/>
    <xf numFmtId="164" fontId="4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13" fillId="4" borderId="4" xfId="4" applyFont="1" applyBorder="1"/>
    <xf numFmtId="0" fontId="13" fillId="4" borderId="5" xfId="4" applyFont="1" applyBorder="1"/>
    <xf numFmtId="0" fontId="13" fillId="4" borderId="5" xfId="4" applyFont="1" applyBorder="1" applyAlignment="1">
      <alignment horizontal="center"/>
    </xf>
    <xf numFmtId="2" fontId="13" fillId="4" borderId="5" xfId="4" applyNumberFormat="1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0" fontId="15" fillId="0" borderId="0" xfId="0" applyFont="1"/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" fontId="15" fillId="0" borderId="4" xfId="0" applyNumberFormat="1" applyFont="1" applyBorder="1" applyAlignment="1">
      <alignment horizontal="right"/>
    </xf>
    <xf numFmtId="0" fontId="14" fillId="0" borderId="0" xfId="0" applyFont="1"/>
    <xf numFmtId="0" fontId="13" fillId="5" borderId="4" xfId="4" applyFont="1" applyFill="1" applyBorder="1"/>
    <xf numFmtId="2" fontId="13" fillId="5" borderId="5" xfId="4" applyNumberFormat="1" applyFont="1" applyFill="1" applyBorder="1" applyAlignment="1">
      <alignment horizontal="right"/>
    </xf>
    <xf numFmtId="2" fontId="15" fillId="5" borderId="4" xfId="0" applyNumberFormat="1" applyFont="1" applyFill="1" applyBorder="1" applyAlignment="1">
      <alignment horizontal="right"/>
    </xf>
    <xf numFmtId="2" fontId="13" fillId="6" borderId="4" xfId="4" applyNumberFormat="1" applyFont="1" applyFill="1" applyBorder="1" applyAlignment="1">
      <alignment horizontal="right"/>
    </xf>
    <xf numFmtId="14" fontId="13" fillId="4" borderId="5" xfId="4" applyNumberFormat="1" applyFont="1" applyBorder="1" applyAlignment="1">
      <alignment horizontal="center"/>
    </xf>
    <xf numFmtId="0" fontId="13" fillId="4" borderId="4" xfId="4" applyFont="1" applyBorder="1" applyAlignment="1">
      <alignment horizontal="left"/>
    </xf>
    <xf numFmtId="164" fontId="6" fillId="0" borderId="6" xfId="0" applyNumberFormat="1" applyFont="1" applyBorder="1"/>
    <xf numFmtId="40" fontId="6" fillId="0" borderId="6" xfId="0" applyNumberFormat="1" applyFont="1" applyBorder="1"/>
    <xf numFmtId="49" fontId="6" fillId="0" borderId="6" xfId="0" applyNumberFormat="1" applyFont="1" applyBorder="1" applyAlignment="1">
      <alignment horizontal="center"/>
    </xf>
    <xf numFmtId="44" fontId="6" fillId="0" borderId="6" xfId="0" applyNumberFormat="1" applyFont="1" applyBorder="1"/>
    <xf numFmtId="166" fontId="4" fillId="2" borderId="1" xfId="0" applyNumberFormat="1" applyFont="1" applyFill="1" applyBorder="1"/>
    <xf numFmtId="166" fontId="15" fillId="0" borderId="0" xfId="0" applyNumberFormat="1" applyFont="1"/>
    <xf numFmtId="0" fontId="15" fillId="0" borderId="0" xfId="0" applyFont="1" applyAlignment="1">
      <alignment horizontal="righ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" fillId="0" borderId="10" xfId="0" applyFont="1" applyBorder="1"/>
    <xf numFmtId="165" fontId="10" fillId="0" borderId="11" xfId="0" applyNumberFormat="1" applyFont="1" applyBorder="1"/>
    <xf numFmtId="0" fontId="0" fillId="0" borderId="10" xfId="0" applyBorder="1"/>
    <xf numFmtId="0" fontId="0" fillId="0" borderId="11" xfId="0" applyBorder="1"/>
    <xf numFmtId="165" fontId="11" fillId="0" borderId="0" xfId="0" applyNumberFormat="1" applyFont="1"/>
    <xf numFmtId="0" fontId="11" fillId="0" borderId="0" xfId="0" applyFont="1"/>
    <xf numFmtId="165" fontId="11" fillId="0" borderId="11" xfId="0" applyNumberFormat="1" applyFont="1" applyBorder="1"/>
    <xf numFmtId="0" fontId="10" fillId="0" borderId="12" xfId="0" applyFont="1" applyBorder="1"/>
    <xf numFmtId="0" fontId="10" fillId="0" borderId="13" xfId="0" applyFont="1" applyBorder="1"/>
    <xf numFmtId="165" fontId="10" fillId="0" borderId="13" xfId="0" applyNumberFormat="1" applyFont="1" applyBorder="1"/>
    <xf numFmtId="0" fontId="0" fillId="0" borderId="13" xfId="0" applyBorder="1"/>
    <xf numFmtId="165" fontId="10" fillId="0" borderId="14" xfId="0" applyNumberFormat="1" applyFont="1" applyBorder="1"/>
    <xf numFmtId="0" fontId="10" fillId="0" borderId="7" xfId="0" applyFont="1" applyBorder="1"/>
    <xf numFmtId="0" fontId="10" fillId="0" borderId="8" xfId="0" applyFont="1" applyBorder="1"/>
    <xf numFmtId="165" fontId="10" fillId="0" borderId="9" xfId="0" applyNumberFormat="1" applyFont="1" applyBorder="1"/>
    <xf numFmtId="14" fontId="13" fillId="4" borderId="4" xfId="4" applyNumberFormat="1" applyFont="1" applyBorder="1" applyAlignment="1">
      <alignment horizontal="center"/>
    </xf>
    <xf numFmtId="2" fontId="13" fillId="4" borderId="4" xfId="4" applyNumberFormat="1" applyFont="1" applyBorder="1" applyAlignment="1">
      <alignment horizontal="right"/>
    </xf>
    <xf numFmtId="2" fontId="13" fillId="0" borderId="0" xfId="4" applyNumberFormat="1" applyFont="1" applyFill="1" applyBorder="1" applyAlignment="1">
      <alignment horizontal="right"/>
    </xf>
    <xf numFmtId="166" fontId="5" fillId="0" borderId="0" xfId="0" applyNumberFormat="1" applyFont="1"/>
    <xf numFmtId="0" fontId="13" fillId="4" borderId="4" xfId="4" applyFont="1" applyBorder="1" applyAlignment="1">
      <alignment horizontal="center"/>
    </xf>
    <xf numFmtId="14" fontId="0" fillId="0" borderId="0" xfId="0" applyNumberFormat="1"/>
    <xf numFmtId="166" fontId="0" fillId="0" borderId="0" xfId="0" applyNumberFormat="1"/>
    <xf numFmtId="2" fontId="13" fillId="6" borderId="5" xfId="4" applyNumberFormat="1" applyFont="1" applyFill="1" applyBorder="1" applyAlignment="1">
      <alignment horizontal="right"/>
    </xf>
    <xf numFmtId="2" fontId="13" fillId="5" borderId="4" xfId="4" applyNumberFormat="1" applyFont="1" applyFill="1" applyBorder="1" applyAlignment="1">
      <alignment horizontal="right"/>
    </xf>
    <xf numFmtId="0" fontId="15" fillId="0" borderId="15" xfId="0" applyFont="1" applyBorder="1"/>
    <xf numFmtId="165" fontId="14" fillId="0" borderId="0" xfId="0" applyNumberFormat="1" applyFont="1"/>
    <xf numFmtId="9" fontId="15" fillId="0" borderId="0" xfId="0" applyNumberFormat="1" applyFont="1"/>
    <xf numFmtId="14" fontId="15" fillId="0" borderId="0" xfId="0" applyNumberFormat="1" applyFont="1"/>
    <xf numFmtId="0" fontId="0" fillId="0" borderId="0" xfId="0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164" fontId="4" fillId="2" borderId="0" xfId="0" applyNumberFormat="1" applyFont="1" applyFill="1" applyAlignment="1">
      <alignment horizontal="left" vertical="top"/>
    </xf>
    <xf numFmtId="40" fontId="4" fillId="2" borderId="0" xfId="0" applyNumberFormat="1" applyFont="1" applyFill="1" applyAlignment="1">
      <alignment horizontal="left" vertical="top"/>
    </xf>
    <xf numFmtId="49" fontId="4" fillId="2" borderId="0" xfId="0" applyNumberFormat="1" applyFont="1" applyFill="1" applyAlignment="1">
      <alignment horizontal="left" vertical="top"/>
    </xf>
    <xf numFmtId="40" fontId="4" fillId="2" borderId="0" xfId="0" applyNumberFormat="1" applyFont="1" applyFill="1" applyAlignment="1">
      <alignment horizontal="left" vertical="top" wrapText="1"/>
    </xf>
    <xf numFmtId="40" fontId="6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4" fontId="5" fillId="0" borderId="0" xfId="0" applyNumberFormat="1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4" fontId="5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14" fontId="11" fillId="0" borderId="0" xfId="0" applyNumberFormat="1" applyFont="1" applyAlignment="1">
      <alignment horizontal="left" vertical="top"/>
    </xf>
    <xf numFmtId="4" fontId="0" fillId="0" borderId="0" xfId="0" applyNumberFormat="1" applyAlignment="1">
      <alignment horizontal="left" vertical="top"/>
    </xf>
    <xf numFmtId="4" fontId="10" fillId="0" borderId="0" xfId="0" applyNumberFormat="1" applyFont="1" applyAlignment="1">
      <alignment horizontal="left" vertical="top"/>
    </xf>
    <xf numFmtId="0" fontId="13" fillId="4" borderId="4" xfId="4" applyFont="1" applyBorder="1" applyAlignment="1">
      <alignment horizontal="left"/>
    </xf>
    <xf numFmtId="0" fontId="13" fillId="6" borderId="4" xfId="4" applyFont="1" applyFill="1" applyBorder="1" applyAlignment="1">
      <alignment horizontal="left"/>
    </xf>
    <xf numFmtId="0" fontId="13" fillId="4" borderId="4" xfId="4" applyFont="1" applyBorder="1" applyAlignment="1">
      <alignment horizontal="center"/>
    </xf>
  </cellXfs>
  <cellStyles count="6">
    <cellStyle name="Followed Hyperlink" xfId="2" builtinId="9" hidden="1"/>
    <cellStyle name="Hyperlink" xfId="1" builtinId="8" hidden="1"/>
    <cellStyle name="Normal" xfId="0" builtinId="0"/>
    <cellStyle name="Output" xfId="4" builtinId="21"/>
    <cellStyle name="Style 1" xfId="3" xr:uid="{893D9B14-8C97-44FF-AEC3-5D9AD86D1583}"/>
    <cellStyle name="Style 1 2" xfId="5" xr:uid="{5865AD10-2FDE-4B86-9CCA-E6C5F1EA3743}"/>
  </cellStyles>
  <dxfs count="0"/>
  <tableStyles count="0" defaultTableStyle="TableStyleMedium9" defaultPivotStyle="PivotStyleLight16"/>
  <colors>
    <mruColors>
      <color rgb="FF13BB3B"/>
      <color rgb="FFBD11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1777364</xdr:colOff>
      <xdr:row>4</xdr:row>
      <xdr:rowOff>30583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A42C55-8F89-4D73-8953-7C9D06ECB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86964" cy="6782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</xdr:colOff>
      <xdr:row>0</xdr:row>
      <xdr:rowOff>15241</xdr:rowOff>
    </xdr:from>
    <xdr:to>
      <xdr:col>3</xdr:col>
      <xdr:colOff>91440</xdr:colOff>
      <xdr:row>0</xdr:row>
      <xdr:rowOff>274320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080" y="15241"/>
          <a:ext cx="1577340" cy="2590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1434464</xdr:colOff>
      <xdr:row>0</xdr:row>
      <xdr:rowOff>678283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BA1282-4D35-434F-A2E7-6EB4A054F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86964" cy="6782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1605312</xdr:colOff>
      <xdr:row>0</xdr:row>
      <xdr:rowOff>678283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7451AB-A6CC-4F1F-8A72-D8EA6071F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17444" cy="678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357B3-F402-4908-86E1-28A6C806A01E}">
  <sheetPr>
    <pageSetUpPr fitToPage="1"/>
  </sheetPr>
  <dimension ref="A1:N75"/>
  <sheetViews>
    <sheetView tabSelected="1" topLeftCell="A16" zoomScale="83" zoomScaleNormal="83" workbookViewId="0">
      <selection activeCell="J48" sqref="J48"/>
    </sheetView>
  </sheetViews>
  <sheetFormatPr defaultColWidth="8.88671875" defaultRowHeight="13.8" x14ac:dyDescent="0.25"/>
  <cols>
    <col min="1" max="1" width="11" style="45" bestFit="1" customWidth="1"/>
    <col min="2" max="2" width="42.44140625" style="45" customWidth="1"/>
    <col min="3" max="3" width="12.33203125" style="45" customWidth="1"/>
    <col min="4" max="4" width="18.88671875" style="45" customWidth="1"/>
    <col min="5" max="6" width="12.33203125" style="45" customWidth="1"/>
    <col min="7" max="7" width="13.109375" style="44" customWidth="1"/>
    <col min="8" max="8" width="1.6640625" style="45" customWidth="1"/>
    <col min="9" max="10" width="12.33203125" style="45" customWidth="1"/>
    <col min="11" max="11" width="9.88671875" style="45" bestFit="1" customWidth="1"/>
    <col min="12" max="12" width="11.6640625" style="45" bestFit="1" customWidth="1"/>
    <col min="13" max="16384" width="8.88671875" style="45"/>
  </cols>
  <sheetData>
    <row r="1" spans="1:10" x14ac:dyDescent="0.25">
      <c r="A1" s="40" t="s">
        <v>66</v>
      </c>
      <c r="B1" s="40"/>
      <c r="C1" s="41"/>
      <c r="D1" s="41"/>
      <c r="E1" s="41"/>
      <c r="F1" s="41"/>
      <c r="I1" s="41"/>
      <c r="J1" s="41"/>
    </row>
    <row r="2" spans="1:10" x14ac:dyDescent="0.25">
      <c r="A2" s="40"/>
      <c r="B2" s="40"/>
      <c r="C2" s="41"/>
      <c r="D2" s="41"/>
      <c r="E2" s="41"/>
      <c r="F2" s="41"/>
      <c r="I2" s="41"/>
      <c r="J2" s="41"/>
    </row>
    <row r="3" spans="1:10" x14ac:dyDescent="0.25">
      <c r="A3" s="114"/>
      <c r="B3" s="114"/>
      <c r="C3" s="42" t="s">
        <v>11</v>
      </c>
      <c r="D3" s="42" t="s">
        <v>12</v>
      </c>
      <c r="E3" s="42" t="s">
        <v>13</v>
      </c>
      <c r="F3" s="42" t="s">
        <v>3</v>
      </c>
      <c r="G3" s="47" t="s">
        <v>14</v>
      </c>
      <c r="I3" s="42" t="s">
        <v>11</v>
      </c>
      <c r="J3" s="42" t="s">
        <v>11</v>
      </c>
    </row>
    <row r="4" spans="1:10" x14ac:dyDescent="0.25">
      <c r="A4" s="114"/>
      <c r="B4" s="114"/>
      <c r="C4" s="54">
        <v>45016</v>
      </c>
      <c r="D4" s="42" t="s">
        <v>68</v>
      </c>
      <c r="E4" s="42" t="s">
        <v>67</v>
      </c>
      <c r="F4" s="54">
        <v>45016</v>
      </c>
      <c r="G4" s="46" t="s">
        <v>67</v>
      </c>
      <c r="I4" s="54">
        <v>45382</v>
      </c>
      <c r="J4" s="54">
        <v>45747</v>
      </c>
    </row>
    <row r="5" spans="1:10" x14ac:dyDescent="0.25">
      <c r="A5" s="112" t="s">
        <v>15</v>
      </c>
      <c r="B5" s="112"/>
      <c r="C5" s="42" t="s">
        <v>16</v>
      </c>
      <c r="D5" s="42" t="s">
        <v>16</v>
      </c>
      <c r="E5" s="42" t="s">
        <v>16</v>
      </c>
      <c r="F5" s="42" t="s">
        <v>16</v>
      </c>
      <c r="G5" s="47" t="s">
        <v>16</v>
      </c>
      <c r="I5" s="42" t="s">
        <v>16</v>
      </c>
      <c r="J5" s="42" t="s">
        <v>16</v>
      </c>
    </row>
    <row r="6" spans="1:10" x14ac:dyDescent="0.25">
      <c r="A6" s="55"/>
      <c r="B6" s="55"/>
      <c r="C6" s="42"/>
      <c r="D6" s="42"/>
      <c r="E6" s="42"/>
      <c r="F6" s="42"/>
      <c r="G6" s="47"/>
      <c r="I6" s="42"/>
      <c r="J6" s="42"/>
    </row>
    <row r="7" spans="1:10" x14ac:dyDescent="0.25">
      <c r="A7" s="40" t="s">
        <v>17</v>
      </c>
      <c r="B7" s="40"/>
      <c r="C7" s="43">
        <v>0</v>
      </c>
      <c r="D7" s="43">
        <f>Receipts!E24</f>
        <v>0</v>
      </c>
      <c r="E7" s="43">
        <v>0</v>
      </c>
      <c r="F7" s="43">
        <f>D7+E7</f>
        <v>0</v>
      </c>
      <c r="G7" s="48">
        <f>D7+E7-C7</f>
        <v>0</v>
      </c>
      <c r="I7" s="43">
        <v>0</v>
      </c>
      <c r="J7" s="43">
        <v>0</v>
      </c>
    </row>
    <row r="8" spans="1:10" x14ac:dyDescent="0.25">
      <c r="A8" s="40" t="s">
        <v>18</v>
      </c>
      <c r="B8" s="40"/>
      <c r="C8" s="43">
        <v>100</v>
      </c>
      <c r="D8" s="43">
        <f>Receipts!H24</f>
        <v>383.04</v>
      </c>
      <c r="E8" s="43">
        <v>0</v>
      </c>
      <c r="F8" s="43">
        <f>D8+E8</f>
        <v>383.04</v>
      </c>
      <c r="G8" s="48">
        <f t="shared" ref="G8:G10" si="0">D8+E8-C8</f>
        <v>283.04000000000002</v>
      </c>
      <c r="I8" s="43">
        <v>100</v>
      </c>
      <c r="J8" s="43">
        <v>100</v>
      </c>
    </row>
    <row r="9" spans="1:10" x14ac:dyDescent="0.25">
      <c r="A9" s="112" t="s">
        <v>19</v>
      </c>
      <c r="B9" s="112"/>
      <c r="C9" s="43">
        <v>7941.3</v>
      </c>
      <c r="D9" s="43">
        <f>Receipts!F24</f>
        <v>7941.3</v>
      </c>
      <c r="E9" s="43">
        <v>0</v>
      </c>
      <c r="F9" s="43">
        <f t="shared" ref="F9" si="1">D9+E9</f>
        <v>7941.3</v>
      </c>
      <c r="G9" s="48">
        <f t="shared" si="0"/>
        <v>0</v>
      </c>
      <c r="I9" s="43">
        <v>8179.54</v>
      </c>
      <c r="J9" s="43">
        <v>8424.93</v>
      </c>
    </row>
    <row r="10" spans="1:10" x14ac:dyDescent="0.25">
      <c r="A10" s="55" t="s">
        <v>6</v>
      </c>
      <c r="B10" s="55"/>
      <c r="C10" s="43">
        <v>0</v>
      </c>
      <c r="D10" s="43">
        <v>3982</v>
      </c>
      <c r="E10" s="43">
        <v>0</v>
      </c>
      <c r="F10" s="43">
        <v>3982</v>
      </c>
      <c r="G10" s="48">
        <f t="shared" si="0"/>
        <v>3982</v>
      </c>
      <c r="I10" s="43">
        <v>0</v>
      </c>
      <c r="J10" s="43">
        <v>0</v>
      </c>
    </row>
    <row r="11" spans="1:10" x14ac:dyDescent="0.25">
      <c r="A11" s="40" t="s">
        <v>20</v>
      </c>
      <c r="B11" s="50"/>
      <c r="C11" s="52">
        <f>SUM(C7:C10)</f>
        <v>8041.3</v>
      </c>
      <c r="D11" s="51">
        <f>SUM(D7:D10)</f>
        <v>12306.34</v>
      </c>
      <c r="E11" s="51">
        <f>SUM(E7:E10)</f>
        <v>0</v>
      </c>
      <c r="F11" s="51">
        <f>D11+E11</f>
        <v>12306.34</v>
      </c>
      <c r="G11" s="52">
        <f>D11+E11-C11</f>
        <v>4265.04</v>
      </c>
      <c r="I11" s="52">
        <f>SUM(I7:I10)</f>
        <v>8279.5400000000009</v>
      </c>
      <c r="J11" s="52">
        <f>SUM(J7:J10)</f>
        <v>8524.93</v>
      </c>
    </row>
    <row r="12" spans="1:10" x14ac:dyDescent="0.25">
      <c r="A12" s="40"/>
      <c r="B12" s="40"/>
      <c r="C12" s="42"/>
      <c r="D12" s="42"/>
      <c r="E12" s="42"/>
      <c r="F12" s="42"/>
      <c r="I12" s="42"/>
      <c r="J12" s="42"/>
    </row>
    <row r="13" spans="1:10" x14ac:dyDescent="0.25">
      <c r="A13" s="40" t="s">
        <v>21</v>
      </c>
      <c r="B13" s="40"/>
      <c r="C13" s="42" t="s">
        <v>16</v>
      </c>
      <c r="D13" s="42" t="s">
        <v>16</v>
      </c>
      <c r="E13" s="42" t="s">
        <v>16</v>
      </c>
      <c r="F13" s="42" t="s">
        <v>16</v>
      </c>
      <c r="G13" s="47" t="s">
        <v>16</v>
      </c>
      <c r="I13" s="42" t="s">
        <v>16</v>
      </c>
      <c r="J13" s="42" t="s">
        <v>16</v>
      </c>
    </row>
    <row r="14" spans="1:10" x14ac:dyDescent="0.25">
      <c r="A14" s="40"/>
      <c r="B14" s="40"/>
      <c r="C14" s="42"/>
      <c r="D14" s="42"/>
      <c r="E14" s="42"/>
      <c r="F14" s="42"/>
      <c r="G14" s="47"/>
      <c r="I14" s="42"/>
      <c r="J14" s="42"/>
    </row>
    <row r="15" spans="1:10" x14ac:dyDescent="0.25">
      <c r="A15" s="40" t="s">
        <v>22</v>
      </c>
      <c r="B15" s="40"/>
      <c r="C15" s="42"/>
      <c r="D15" s="42"/>
      <c r="E15" s="42"/>
      <c r="F15" s="42"/>
      <c r="I15" s="42"/>
      <c r="J15" s="42"/>
    </row>
    <row r="16" spans="1:10" x14ac:dyDescent="0.25">
      <c r="A16" s="40" t="s">
        <v>23</v>
      </c>
      <c r="B16" s="40"/>
      <c r="C16" s="43">
        <v>150</v>
      </c>
      <c r="D16" s="43">
        <f>Payments!I50</f>
        <v>34.5</v>
      </c>
      <c r="E16" s="43">
        <v>0</v>
      </c>
      <c r="F16" s="43">
        <f t="shared" ref="F16:F37" si="2">D16+E16</f>
        <v>34.5</v>
      </c>
      <c r="G16" s="48">
        <f t="shared" ref="G16:G37" si="3">D16+E16-C16</f>
        <v>-115.5</v>
      </c>
      <c r="I16" s="43">
        <v>154.5</v>
      </c>
      <c r="J16" s="43">
        <v>159.13999999999999</v>
      </c>
    </row>
    <row r="17" spans="1:10" x14ac:dyDescent="0.25">
      <c r="A17" s="40" t="s">
        <v>24</v>
      </c>
      <c r="B17" s="40"/>
      <c r="C17" s="43">
        <v>150</v>
      </c>
      <c r="D17" s="43">
        <f>Payments!J50</f>
        <v>0</v>
      </c>
      <c r="E17" s="43">
        <v>0</v>
      </c>
      <c r="F17" s="43">
        <f t="shared" si="2"/>
        <v>0</v>
      </c>
      <c r="G17" s="48">
        <f t="shared" si="3"/>
        <v>-150</v>
      </c>
      <c r="I17" s="43">
        <v>154.5</v>
      </c>
      <c r="J17" s="43">
        <v>159.13999999999999</v>
      </c>
    </row>
    <row r="18" spans="1:10" x14ac:dyDescent="0.25">
      <c r="A18" s="40" t="s">
        <v>25</v>
      </c>
      <c r="B18" s="40"/>
      <c r="C18" s="43">
        <v>225</v>
      </c>
      <c r="D18" s="43">
        <f>Payments!K50</f>
        <v>341.4</v>
      </c>
      <c r="E18" s="43">
        <v>0</v>
      </c>
      <c r="F18" s="43">
        <f t="shared" si="2"/>
        <v>341.4</v>
      </c>
      <c r="G18" s="48">
        <f t="shared" si="3"/>
        <v>116.39999999999998</v>
      </c>
      <c r="I18" s="43">
        <v>230.63</v>
      </c>
      <c r="J18" s="43">
        <v>236.25</v>
      </c>
    </row>
    <row r="19" spans="1:10" x14ac:dyDescent="0.25">
      <c r="A19" s="40" t="s">
        <v>26</v>
      </c>
      <c r="B19" s="40"/>
      <c r="C19" s="43">
        <v>350</v>
      </c>
      <c r="D19" s="43">
        <f>Payments!L50</f>
        <v>0</v>
      </c>
      <c r="E19" s="43">
        <v>0</v>
      </c>
      <c r="F19" s="43">
        <f t="shared" si="2"/>
        <v>0</v>
      </c>
      <c r="G19" s="48">
        <f t="shared" si="3"/>
        <v>-350</v>
      </c>
      <c r="I19" s="43">
        <v>360.5</v>
      </c>
      <c r="J19" s="43">
        <v>371.32</v>
      </c>
    </row>
    <row r="20" spans="1:10" x14ac:dyDescent="0.25">
      <c r="A20" s="40" t="s">
        <v>63</v>
      </c>
      <c r="B20" s="40"/>
      <c r="C20" s="43">
        <v>0</v>
      </c>
      <c r="D20" s="43">
        <f>Payments!M50</f>
        <v>160</v>
      </c>
      <c r="E20" s="43">
        <f t="shared" ref="E20" si="4">C20</f>
        <v>0</v>
      </c>
      <c r="F20" s="43">
        <f t="shared" si="2"/>
        <v>160</v>
      </c>
      <c r="G20" s="48">
        <f t="shared" si="3"/>
        <v>160</v>
      </c>
      <c r="I20" s="43">
        <v>79.08</v>
      </c>
      <c r="J20" s="43">
        <v>0</v>
      </c>
    </row>
    <row r="21" spans="1:10" x14ac:dyDescent="0.25">
      <c r="A21" s="40" t="s">
        <v>27</v>
      </c>
      <c r="B21" s="40"/>
      <c r="C21" s="43">
        <v>2200</v>
      </c>
      <c r="D21" s="43">
        <f>Payments!N50</f>
        <v>1596.82</v>
      </c>
      <c r="E21" s="43">
        <v>0</v>
      </c>
      <c r="F21" s="43">
        <f t="shared" si="2"/>
        <v>1596.82</v>
      </c>
      <c r="G21" s="48">
        <f t="shared" si="3"/>
        <v>-603.18000000000006</v>
      </c>
      <c r="I21" s="43">
        <v>2266</v>
      </c>
      <c r="J21" s="43">
        <v>2333.98</v>
      </c>
    </row>
    <row r="22" spans="1:10" x14ac:dyDescent="0.25">
      <c r="A22" s="114"/>
      <c r="B22" s="114"/>
      <c r="C22" s="43" t="s">
        <v>10</v>
      </c>
      <c r="D22" s="42"/>
      <c r="E22" s="42"/>
      <c r="F22" s="43" t="s">
        <v>10</v>
      </c>
      <c r="G22" s="48" t="s">
        <v>10</v>
      </c>
      <c r="I22" s="43" t="s">
        <v>10</v>
      </c>
      <c r="J22" s="43" t="s">
        <v>10</v>
      </c>
    </row>
    <row r="23" spans="1:10" x14ac:dyDescent="0.25">
      <c r="A23" s="40" t="s">
        <v>28</v>
      </c>
      <c r="B23" s="40"/>
      <c r="C23" s="43" t="s">
        <v>10</v>
      </c>
      <c r="D23" s="42"/>
      <c r="E23" s="42"/>
      <c r="F23" s="43" t="s">
        <v>10</v>
      </c>
      <c r="G23" s="48" t="s">
        <v>10</v>
      </c>
      <c r="I23" s="43" t="s">
        <v>10</v>
      </c>
      <c r="J23" s="43" t="s">
        <v>10</v>
      </c>
    </row>
    <row r="24" spans="1:10" x14ac:dyDescent="0.25">
      <c r="A24" s="40" t="s">
        <v>75</v>
      </c>
      <c r="B24" s="40"/>
      <c r="C24" s="43">
        <v>3337.6</v>
      </c>
      <c r="D24" s="43">
        <f>Payments!O50</f>
        <v>3637.65</v>
      </c>
      <c r="E24" s="43">
        <v>0</v>
      </c>
      <c r="F24" s="43">
        <f t="shared" si="2"/>
        <v>3637.65</v>
      </c>
      <c r="G24" s="48">
        <f t="shared" si="3"/>
        <v>300.05000000000018</v>
      </c>
      <c r="I24" s="43">
        <v>3337.6</v>
      </c>
      <c r="J24" s="43">
        <v>3404.69</v>
      </c>
    </row>
    <row r="25" spans="1:10" x14ac:dyDescent="0.25">
      <c r="A25" s="40" t="s">
        <v>174</v>
      </c>
      <c r="B25" s="40"/>
      <c r="C25" s="43">
        <v>0</v>
      </c>
      <c r="D25" s="43">
        <f>Payments!P50</f>
        <v>1713</v>
      </c>
      <c r="E25" s="43">
        <v>0</v>
      </c>
      <c r="F25" s="43">
        <f t="shared" si="2"/>
        <v>1713</v>
      </c>
      <c r="G25" s="48">
        <f t="shared" si="3"/>
        <v>1713</v>
      </c>
      <c r="I25" s="43">
        <v>0</v>
      </c>
      <c r="J25" s="43">
        <v>0</v>
      </c>
    </row>
    <row r="26" spans="1:10" x14ac:dyDescent="0.25">
      <c r="A26" s="40" t="s">
        <v>29</v>
      </c>
      <c r="B26" s="40"/>
      <c r="C26" s="43">
        <v>50</v>
      </c>
      <c r="D26" s="43">
        <f>Payments!Q50</f>
        <v>0</v>
      </c>
      <c r="E26" s="43">
        <v>0</v>
      </c>
      <c r="F26" s="43">
        <f t="shared" si="2"/>
        <v>0</v>
      </c>
      <c r="G26" s="48">
        <f t="shared" si="3"/>
        <v>-50</v>
      </c>
      <c r="I26" s="43">
        <v>50</v>
      </c>
      <c r="J26" s="43">
        <v>50</v>
      </c>
    </row>
    <row r="27" spans="1:10" x14ac:dyDescent="0.25">
      <c r="A27" s="40" t="s">
        <v>30</v>
      </c>
      <c r="B27" s="40"/>
      <c r="C27" s="43">
        <v>0</v>
      </c>
      <c r="D27" s="43">
        <f>Payments!R50</f>
        <v>0</v>
      </c>
      <c r="E27" s="43">
        <f t="shared" ref="E27:E36" si="5">C27</f>
        <v>0</v>
      </c>
      <c r="F27" s="43">
        <f t="shared" si="2"/>
        <v>0</v>
      </c>
      <c r="G27" s="48">
        <f t="shared" si="3"/>
        <v>0</v>
      </c>
      <c r="I27" s="43">
        <v>0</v>
      </c>
      <c r="J27" s="43">
        <v>100</v>
      </c>
    </row>
    <row r="28" spans="1:10" x14ac:dyDescent="0.25">
      <c r="A28" s="55" t="s">
        <v>31</v>
      </c>
      <c r="B28" s="40"/>
      <c r="C28" s="43">
        <v>1146.83</v>
      </c>
      <c r="D28" s="43">
        <f>Payments!S50</f>
        <v>662.26</v>
      </c>
      <c r="E28" s="43">
        <v>0</v>
      </c>
      <c r="F28" s="43">
        <f t="shared" si="2"/>
        <v>662.26</v>
      </c>
      <c r="G28" s="48">
        <f t="shared" si="3"/>
        <v>-484.56999999999994</v>
      </c>
      <c r="I28" s="43">
        <v>1175.5</v>
      </c>
      <c r="J28" s="43">
        <v>1199.01</v>
      </c>
    </row>
    <row r="29" spans="1:10" x14ac:dyDescent="0.25">
      <c r="A29" s="55" t="s">
        <v>32</v>
      </c>
      <c r="B29" s="40"/>
      <c r="C29" s="43">
        <v>210</v>
      </c>
      <c r="D29" s="43">
        <f>Payments!T50</f>
        <v>450</v>
      </c>
      <c r="E29" s="43">
        <v>0</v>
      </c>
      <c r="F29" s="43">
        <f t="shared" si="2"/>
        <v>450</v>
      </c>
      <c r="G29" s="48">
        <f t="shared" si="3"/>
        <v>240</v>
      </c>
      <c r="I29" s="43">
        <v>215.25</v>
      </c>
      <c r="J29" s="43">
        <v>219.56</v>
      </c>
    </row>
    <row r="30" spans="1:10" x14ac:dyDescent="0.25">
      <c r="A30" s="40" t="s">
        <v>33</v>
      </c>
      <c r="B30" s="40"/>
      <c r="C30" s="43">
        <v>59</v>
      </c>
      <c r="D30" s="43">
        <f>Payments!U50</f>
        <v>60</v>
      </c>
      <c r="E30" s="43">
        <v>0</v>
      </c>
      <c r="F30" s="43">
        <f t="shared" si="2"/>
        <v>60</v>
      </c>
      <c r="G30" s="48">
        <f t="shared" si="3"/>
        <v>1</v>
      </c>
      <c r="I30" s="43">
        <v>60.48</v>
      </c>
      <c r="J30" s="43">
        <v>61.68</v>
      </c>
    </row>
    <row r="31" spans="1:10" x14ac:dyDescent="0.25">
      <c r="A31" s="112" t="s">
        <v>34</v>
      </c>
      <c r="B31" s="112"/>
      <c r="C31" s="43">
        <v>50</v>
      </c>
      <c r="D31" s="43">
        <f>Payments!V50</f>
        <v>66.8</v>
      </c>
      <c r="E31" s="43">
        <v>0</v>
      </c>
      <c r="F31" s="43">
        <f t="shared" si="2"/>
        <v>66.8</v>
      </c>
      <c r="G31" s="48">
        <f t="shared" si="3"/>
        <v>16.799999999999997</v>
      </c>
      <c r="I31" s="43">
        <v>50</v>
      </c>
      <c r="J31" s="43">
        <v>50</v>
      </c>
    </row>
    <row r="32" spans="1:10" x14ac:dyDescent="0.25">
      <c r="A32" s="40" t="s">
        <v>35</v>
      </c>
      <c r="B32" s="40"/>
      <c r="C32" s="43">
        <v>35</v>
      </c>
      <c r="D32" s="43">
        <f>Payments!W50</f>
        <v>35</v>
      </c>
      <c r="E32" s="43">
        <v>0</v>
      </c>
      <c r="F32" s="43">
        <f t="shared" si="2"/>
        <v>35</v>
      </c>
      <c r="G32" s="48">
        <f t="shared" si="3"/>
        <v>0</v>
      </c>
      <c r="I32" s="43">
        <v>36.75</v>
      </c>
      <c r="J32" s="43">
        <v>38.22</v>
      </c>
    </row>
    <row r="33" spans="1:14" x14ac:dyDescent="0.25">
      <c r="A33" s="112" t="s">
        <v>36</v>
      </c>
      <c r="B33" s="112"/>
      <c r="C33" s="43">
        <v>80</v>
      </c>
      <c r="D33" s="43">
        <f>Payments!X50</f>
        <v>117.97</v>
      </c>
      <c r="E33" s="43">
        <v>0</v>
      </c>
      <c r="F33" s="43">
        <f t="shared" si="2"/>
        <v>117.97</v>
      </c>
      <c r="G33" s="48">
        <f t="shared" si="3"/>
        <v>37.97</v>
      </c>
      <c r="I33" s="43">
        <v>84</v>
      </c>
      <c r="J33" s="43">
        <v>87.36</v>
      </c>
    </row>
    <row r="34" spans="1:14" x14ac:dyDescent="0.25">
      <c r="A34" s="40" t="s">
        <v>37</v>
      </c>
      <c r="B34" s="40"/>
      <c r="C34" s="43">
        <v>0</v>
      </c>
      <c r="D34" s="43">
        <f>Payments!Y50</f>
        <v>0</v>
      </c>
      <c r="E34" s="43">
        <f t="shared" si="5"/>
        <v>0</v>
      </c>
      <c r="F34" s="43">
        <f t="shared" si="2"/>
        <v>0</v>
      </c>
      <c r="G34" s="48">
        <f t="shared" si="3"/>
        <v>0</v>
      </c>
      <c r="I34" s="43">
        <v>0</v>
      </c>
      <c r="J34" s="43">
        <v>0</v>
      </c>
    </row>
    <row r="35" spans="1:14" x14ac:dyDescent="0.25">
      <c r="A35" s="40" t="s">
        <v>38</v>
      </c>
      <c r="B35" s="40"/>
      <c r="C35" s="43">
        <v>0</v>
      </c>
      <c r="D35" s="43">
        <f>Payments!Z50</f>
        <v>0</v>
      </c>
      <c r="E35" s="43">
        <f t="shared" si="5"/>
        <v>0</v>
      </c>
      <c r="F35" s="43">
        <f t="shared" si="2"/>
        <v>0</v>
      </c>
      <c r="G35" s="48">
        <f t="shared" si="3"/>
        <v>0</v>
      </c>
      <c r="I35" s="43">
        <v>0</v>
      </c>
      <c r="J35" s="43">
        <v>0</v>
      </c>
    </row>
    <row r="36" spans="1:14" x14ac:dyDescent="0.25">
      <c r="A36" s="40" t="s">
        <v>39</v>
      </c>
      <c r="B36" s="40"/>
      <c r="C36" s="43">
        <v>0</v>
      </c>
      <c r="D36" s="43">
        <f>Payments!AA50</f>
        <v>100</v>
      </c>
      <c r="E36" s="43">
        <f t="shared" si="5"/>
        <v>0</v>
      </c>
      <c r="F36" s="43">
        <f t="shared" ref="F36" si="6">D36+E36</f>
        <v>100</v>
      </c>
      <c r="G36" s="48">
        <f t="shared" ref="G36" si="7">D36+E36-C36</f>
        <v>100</v>
      </c>
      <c r="I36" s="43">
        <v>0</v>
      </c>
      <c r="J36" s="43">
        <v>0</v>
      </c>
    </row>
    <row r="37" spans="1:14" x14ac:dyDescent="0.25">
      <c r="A37" s="40" t="s">
        <v>40</v>
      </c>
      <c r="B37" s="40"/>
      <c r="C37" s="43">
        <v>100</v>
      </c>
      <c r="D37" s="43">
        <f>Payments!AB50</f>
        <v>3603.2999999999997</v>
      </c>
      <c r="E37" s="43">
        <v>0</v>
      </c>
      <c r="F37" s="43">
        <f t="shared" si="2"/>
        <v>3603.2999999999997</v>
      </c>
      <c r="G37" s="48">
        <f t="shared" si="3"/>
        <v>3503.2999999999997</v>
      </c>
      <c r="I37" s="43">
        <v>0</v>
      </c>
      <c r="J37" s="43">
        <v>0</v>
      </c>
    </row>
    <row r="38" spans="1:14" x14ac:dyDescent="0.25">
      <c r="A38" s="40"/>
      <c r="B38" s="40"/>
      <c r="C38" s="43"/>
      <c r="D38" s="43"/>
      <c r="E38" s="43"/>
      <c r="F38" s="43"/>
      <c r="G38" s="48"/>
      <c r="I38" s="43"/>
      <c r="J38" s="43"/>
    </row>
    <row r="39" spans="1:14" x14ac:dyDescent="0.25">
      <c r="A39" s="40" t="s">
        <v>41</v>
      </c>
      <c r="B39" s="50"/>
      <c r="C39" s="51">
        <f>SUM(C16:C38)</f>
        <v>8143.43</v>
      </c>
      <c r="D39" s="51">
        <f>SUM(D16:D38)</f>
        <v>12578.699999999999</v>
      </c>
      <c r="E39" s="51">
        <f>SUM(E16:E38)</f>
        <v>0</v>
      </c>
      <c r="F39" s="51">
        <f>SUM(F16:F38)</f>
        <v>12578.699999999999</v>
      </c>
      <c r="G39" s="52">
        <f>SUM(G16:G38)</f>
        <v>4435.2699999999995</v>
      </c>
      <c r="I39" s="51">
        <f>SUM(I16:I38)</f>
        <v>8254.7899999999991</v>
      </c>
      <c r="J39" s="51">
        <f>SUM(J16:J38)</f>
        <v>8470.35</v>
      </c>
    </row>
    <row r="40" spans="1:14" x14ac:dyDescent="0.25">
      <c r="A40" s="40"/>
      <c r="B40" s="50"/>
      <c r="C40" s="51"/>
      <c r="D40" s="51"/>
      <c r="E40" s="51"/>
      <c r="F40" s="51"/>
      <c r="G40" s="52"/>
      <c r="I40" s="51"/>
      <c r="J40" s="51"/>
    </row>
    <row r="41" spans="1:14" x14ac:dyDescent="0.25">
      <c r="A41" s="113" t="s">
        <v>42</v>
      </c>
      <c r="B41" s="113"/>
      <c r="C41" s="53">
        <f>SUM(C11-C39)</f>
        <v>-102.13000000000011</v>
      </c>
      <c r="D41" s="53">
        <f t="shared" ref="D41:G41" si="8">SUM(D11-D39)</f>
        <v>-272.35999999999876</v>
      </c>
      <c r="E41" s="53">
        <f t="shared" si="8"/>
        <v>0</v>
      </c>
      <c r="F41" s="53">
        <f t="shared" si="8"/>
        <v>-272.35999999999876</v>
      </c>
      <c r="G41" s="53">
        <f t="shared" si="8"/>
        <v>-170.22999999999956</v>
      </c>
      <c r="I41" s="53">
        <f t="shared" ref="I41:J41" si="9">SUM(I11-I39)</f>
        <v>24.750000000001819</v>
      </c>
      <c r="J41" s="53">
        <f t="shared" si="9"/>
        <v>54.579999999999927</v>
      </c>
    </row>
    <row r="42" spans="1:14" x14ac:dyDescent="0.25">
      <c r="G42" s="45"/>
    </row>
    <row r="43" spans="1:14" x14ac:dyDescent="0.25">
      <c r="A43" s="25" t="s">
        <v>43</v>
      </c>
      <c r="B43" s="25"/>
      <c r="C43" s="25" t="s">
        <v>80</v>
      </c>
      <c r="D43" s="25"/>
      <c r="E43" s="25"/>
      <c r="F43" s="25"/>
      <c r="G43" s="25"/>
      <c r="H43" s="26"/>
    </row>
    <row r="44" spans="1:14" x14ac:dyDescent="0.25">
      <c r="A44" s="25"/>
      <c r="B44" s="25"/>
      <c r="C44" s="25"/>
      <c r="D44" s="25"/>
      <c r="E44" s="26"/>
      <c r="F44" s="25"/>
      <c r="G44" s="25"/>
      <c r="H44" s="26"/>
    </row>
    <row r="45" spans="1:14" x14ac:dyDescent="0.25">
      <c r="A45" s="25" t="s">
        <v>44</v>
      </c>
      <c r="B45" s="25"/>
      <c r="C45" s="32">
        <v>8211.48</v>
      </c>
      <c r="D45" s="25" t="s">
        <v>45</v>
      </c>
      <c r="E45" s="25"/>
      <c r="F45" s="26">
        <v>4310.33</v>
      </c>
      <c r="G45" s="45"/>
      <c r="I45" s="45" t="s">
        <v>46</v>
      </c>
      <c r="L45" s="61">
        <v>4582.6899999999996</v>
      </c>
    </row>
    <row r="46" spans="1:14" x14ac:dyDescent="0.25">
      <c r="A46"/>
      <c r="B46"/>
      <c r="C46"/>
      <c r="D46" s="25"/>
      <c r="E46" s="25"/>
      <c r="F46" s="26"/>
      <c r="G46" s="45"/>
      <c r="I46" s="45" t="s">
        <v>47</v>
      </c>
      <c r="L46" s="61">
        <v>12306.34</v>
      </c>
    </row>
    <row r="47" spans="1:14" x14ac:dyDescent="0.25">
      <c r="A47" s="25" t="s">
        <v>47</v>
      </c>
      <c r="B47" s="25"/>
      <c r="C47" s="26">
        <f>SUM(L46+L51)</f>
        <v>12306.95</v>
      </c>
      <c r="D47" s="25" t="s">
        <v>48</v>
      </c>
      <c r="E47" s="25"/>
      <c r="F47" s="26">
        <v>3629.4</v>
      </c>
      <c r="G47" s="45"/>
      <c r="I47" s="45" t="s">
        <v>49</v>
      </c>
      <c r="L47" s="61">
        <f>SUM(D39)</f>
        <v>12578.699999999999</v>
      </c>
      <c r="N47" s="61"/>
    </row>
    <row r="48" spans="1:14" x14ac:dyDescent="0.25">
      <c r="A48" s="25"/>
      <c r="B48" s="25"/>
      <c r="C48" s="26"/>
      <c r="D48"/>
      <c r="E48"/>
      <c r="F48"/>
      <c r="G48" s="45"/>
      <c r="I48" s="45" t="s">
        <v>235</v>
      </c>
      <c r="L48" s="61">
        <f>SUM(L45+L46-L47)</f>
        <v>4310.33</v>
      </c>
    </row>
    <row r="49" spans="1:12" x14ac:dyDescent="0.25">
      <c r="A49" s="25" t="s">
        <v>49</v>
      </c>
      <c r="B49" s="25"/>
      <c r="C49" s="91">
        <f>SUM(L47)</f>
        <v>12578.699999999999</v>
      </c>
      <c r="D49" s="25"/>
      <c r="F49" s="26"/>
      <c r="G49" s="45"/>
      <c r="L49" s="61"/>
    </row>
    <row r="50" spans="1:12" x14ac:dyDescent="0.25">
      <c r="A50" s="25"/>
      <c r="B50" s="25"/>
      <c r="C50" s="26"/>
      <c r="D50" s="25"/>
      <c r="E50" s="25"/>
      <c r="F50"/>
      <c r="G50" s="45"/>
      <c r="I50" s="45" t="s">
        <v>57</v>
      </c>
      <c r="L50" s="61">
        <v>3628.79</v>
      </c>
    </row>
    <row r="51" spans="1:12" x14ac:dyDescent="0.25">
      <c r="A51" s="25" t="s">
        <v>50</v>
      </c>
      <c r="B51" s="25"/>
      <c r="C51" s="26">
        <f>SUM(C45+C47-C49)</f>
        <v>7939.7300000000014</v>
      </c>
      <c r="D51"/>
      <c r="E51"/>
      <c r="F51" s="26">
        <f>SUM(F45+F47)</f>
        <v>7939.73</v>
      </c>
      <c r="G51" s="45"/>
      <c r="I51" s="45" t="s">
        <v>47</v>
      </c>
      <c r="L51" s="61">
        <v>0.61</v>
      </c>
    </row>
    <row r="52" spans="1:12" x14ac:dyDescent="0.25">
      <c r="A52" s="25" t="s">
        <v>10</v>
      </c>
      <c r="B52" s="25" t="s">
        <v>10</v>
      </c>
      <c r="C52" s="25" t="s">
        <v>10</v>
      </c>
      <c r="D52" s="25" t="s">
        <v>10</v>
      </c>
      <c r="E52" s="25" t="s">
        <v>10</v>
      </c>
      <c r="F52" s="25" t="s">
        <v>10</v>
      </c>
      <c r="G52" s="25"/>
      <c r="H52" s="26"/>
      <c r="I52" s="45" t="s">
        <v>56</v>
      </c>
      <c r="L52" s="61">
        <f>SUM(L50+L51)</f>
        <v>3629.4</v>
      </c>
    </row>
    <row r="53" spans="1:12" x14ac:dyDescent="0.25">
      <c r="A53" s="45" t="s">
        <v>51</v>
      </c>
      <c r="C53" s="45" t="s">
        <v>52</v>
      </c>
      <c r="E53" s="45" t="s">
        <v>53</v>
      </c>
      <c r="F53" s="45" t="s">
        <v>54</v>
      </c>
      <c r="G53" s="45" t="s">
        <v>55</v>
      </c>
      <c r="H53" s="26"/>
      <c r="L53" s="61"/>
    </row>
    <row r="54" spans="1:12" ht="14.4" x14ac:dyDescent="0.3">
      <c r="A54" s="13">
        <v>44988</v>
      </c>
      <c r="B54" s="12" t="s">
        <v>112</v>
      </c>
      <c r="C54" s="6" t="s">
        <v>227</v>
      </c>
      <c r="D54" s="10" t="s">
        <v>125</v>
      </c>
      <c r="E54" s="31">
        <v>28.85</v>
      </c>
      <c r="F54" s="31"/>
      <c r="G54" s="31">
        <v>28.85</v>
      </c>
      <c r="I54" s="45" t="s">
        <v>223</v>
      </c>
    </row>
    <row r="55" spans="1:12" ht="14.4" x14ac:dyDescent="0.3">
      <c r="A55" s="13">
        <v>44988</v>
      </c>
      <c r="B55" s="12" t="s">
        <v>58</v>
      </c>
      <c r="C55" s="6" t="s">
        <v>228</v>
      </c>
      <c r="D55" s="10" t="s">
        <v>234</v>
      </c>
      <c r="E55" s="31">
        <v>56</v>
      </c>
      <c r="F55" s="31"/>
      <c r="G55" s="31">
        <v>56</v>
      </c>
      <c r="I55" s="93">
        <v>44937</v>
      </c>
      <c r="J55" s="45" t="s">
        <v>221</v>
      </c>
      <c r="L55" s="45">
        <v>250</v>
      </c>
    </row>
    <row r="56" spans="1:12" ht="14.4" x14ac:dyDescent="0.3">
      <c r="A56" s="13">
        <v>45015</v>
      </c>
      <c r="B56" s="12" t="s">
        <v>109</v>
      </c>
      <c r="C56" s="6" t="s">
        <v>232</v>
      </c>
      <c r="D56" s="10" t="s">
        <v>230</v>
      </c>
      <c r="E56" s="31">
        <v>327.39</v>
      </c>
      <c r="F56" s="31"/>
      <c r="G56" s="31">
        <v>327.39</v>
      </c>
      <c r="I56" s="93">
        <v>44986</v>
      </c>
      <c r="J56" s="45" t="s">
        <v>222</v>
      </c>
      <c r="L56" s="45">
        <v>2000</v>
      </c>
    </row>
    <row r="57" spans="1:12" ht="14.4" x14ac:dyDescent="0.3">
      <c r="A57" s="13">
        <v>45015</v>
      </c>
      <c r="B57" s="12" t="s">
        <v>226</v>
      </c>
      <c r="C57" s="6" t="s">
        <v>233</v>
      </c>
      <c r="D57" s="10" t="s">
        <v>229</v>
      </c>
      <c r="E57" s="31">
        <v>3040.22</v>
      </c>
      <c r="F57" s="31">
        <v>3040.22</v>
      </c>
      <c r="G57" s="31">
        <v>0</v>
      </c>
      <c r="L57" s="49">
        <f>SUM(L55:L56)</f>
        <v>2250</v>
      </c>
    </row>
    <row r="58" spans="1:12" ht="14.4" x14ac:dyDescent="0.3">
      <c r="A58" s="13"/>
      <c r="B58" s="12"/>
      <c r="C58" s="6"/>
      <c r="D58" s="10"/>
      <c r="E58" s="31"/>
      <c r="F58" s="31"/>
      <c r="G58" s="31"/>
    </row>
    <row r="59" spans="1:12" ht="14.4" x14ac:dyDescent="0.3">
      <c r="A59" s="13"/>
      <c r="B59" s="12"/>
      <c r="C59" s="6"/>
      <c r="D59" s="10"/>
      <c r="E59" s="31"/>
      <c r="F59" s="31"/>
      <c r="G59" s="31"/>
      <c r="I59" s="45" t="s">
        <v>237</v>
      </c>
    </row>
    <row r="60" spans="1:12" x14ac:dyDescent="0.25">
      <c r="G60" s="62"/>
      <c r="I60" s="45" t="s">
        <v>238</v>
      </c>
    </row>
    <row r="61" spans="1:12" x14ac:dyDescent="0.25">
      <c r="G61" s="62"/>
      <c r="I61" s="45" t="s">
        <v>239</v>
      </c>
    </row>
    <row r="62" spans="1:12" x14ac:dyDescent="0.25">
      <c r="G62" s="62"/>
    </row>
    <row r="63" spans="1:12" x14ac:dyDescent="0.25">
      <c r="G63" s="62"/>
    </row>
    <row r="64" spans="1:12" x14ac:dyDescent="0.25">
      <c r="G64" s="62"/>
    </row>
    <row r="65" spans="7:7" x14ac:dyDescent="0.25">
      <c r="G65" s="62"/>
    </row>
    <row r="66" spans="7:7" x14ac:dyDescent="0.25">
      <c r="G66" s="62"/>
    </row>
    <row r="67" spans="7:7" x14ac:dyDescent="0.25">
      <c r="G67" s="62"/>
    </row>
    <row r="68" spans="7:7" x14ac:dyDescent="0.25">
      <c r="G68" s="62"/>
    </row>
    <row r="69" spans="7:7" x14ac:dyDescent="0.25">
      <c r="G69" s="62"/>
    </row>
    <row r="70" spans="7:7" x14ac:dyDescent="0.25">
      <c r="G70" s="62"/>
    </row>
    <row r="71" spans="7:7" x14ac:dyDescent="0.25">
      <c r="G71" s="62"/>
    </row>
    <row r="72" spans="7:7" x14ac:dyDescent="0.25">
      <c r="G72" s="62"/>
    </row>
    <row r="73" spans="7:7" x14ac:dyDescent="0.25">
      <c r="G73" s="62"/>
    </row>
    <row r="74" spans="7:7" x14ac:dyDescent="0.25">
      <c r="G74" s="62"/>
    </row>
    <row r="75" spans="7:7" x14ac:dyDescent="0.25">
      <c r="G75" s="62"/>
    </row>
  </sheetData>
  <mergeCells count="8">
    <mergeCell ref="A33:B33"/>
    <mergeCell ref="A41:B41"/>
    <mergeCell ref="A3:B3"/>
    <mergeCell ref="A4:B4"/>
    <mergeCell ref="A5:B5"/>
    <mergeCell ref="A9:B9"/>
    <mergeCell ref="A22:B22"/>
    <mergeCell ref="A31:B31"/>
  </mergeCells>
  <printOptions gridLines="1"/>
  <pageMargins left="0.70866141732283472" right="0.70866141732283472" top="0.74803149606299213" bottom="0.74803149606299213" header="0.31496062992125984" footer="0.31496062992125984"/>
  <pageSetup paperSize="9" scale="52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5AABD-CA03-4F13-AE9A-EEE0631C5F9C}">
  <dimension ref="A5:J28"/>
  <sheetViews>
    <sheetView workbookViewId="0">
      <selection activeCell="J15" sqref="J15"/>
    </sheetView>
  </sheetViews>
  <sheetFormatPr defaultRowHeight="13.2" x14ac:dyDescent="0.25"/>
  <cols>
    <col min="1" max="1" width="8.88671875" style="37"/>
    <col min="2" max="2" width="39.109375" customWidth="1"/>
    <col min="3" max="3" width="10.109375" bestFit="1" customWidth="1"/>
    <col min="4" max="4" width="12.44140625" customWidth="1"/>
    <col min="5" max="5" width="11.44140625" customWidth="1"/>
    <col min="6" max="6" width="16" customWidth="1"/>
    <col min="7" max="7" width="13.5546875" customWidth="1"/>
    <col min="8" max="8" width="16.6640625" customWidth="1"/>
    <col min="10" max="10" width="11.44140625" bestFit="1" customWidth="1"/>
  </cols>
  <sheetData>
    <row r="5" spans="1:10" ht="15.6" x14ac:dyDescent="0.3">
      <c r="A5" s="14" t="s">
        <v>65</v>
      </c>
      <c r="B5" s="3"/>
      <c r="C5" s="11"/>
      <c r="D5" s="1"/>
      <c r="E5" s="1"/>
      <c r="F5" s="12"/>
      <c r="G5" s="1"/>
      <c r="H5" s="1"/>
      <c r="I5" s="1"/>
    </row>
    <row r="6" spans="1:10" ht="14.4" x14ac:dyDescent="0.3">
      <c r="A6" s="13"/>
      <c r="B6" s="12"/>
      <c r="C6" s="11"/>
      <c r="D6" s="1"/>
      <c r="E6" s="2"/>
      <c r="F6" s="3"/>
      <c r="G6" s="2"/>
      <c r="H6" s="1"/>
      <c r="I6" s="1"/>
    </row>
    <row r="7" spans="1:10" ht="28.8" x14ac:dyDescent="0.25">
      <c r="A7" s="15" t="s">
        <v>0</v>
      </c>
      <c r="B7" s="16" t="s">
        <v>1</v>
      </c>
      <c r="C7" s="23" t="s">
        <v>2</v>
      </c>
      <c r="D7" s="16" t="s">
        <v>3</v>
      </c>
      <c r="E7" s="16" t="s">
        <v>4</v>
      </c>
      <c r="F7" s="17" t="s">
        <v>5</v>
      </c>
      <c r="G7" s="16" t="s">
        <v>6</v>
      </c>
      <c r="H7" s="17" t="s">
        <v>7</v>
      </c>
      <c r="I7" s="17" t="s">
        <v>8</v>
      </c>
      <c r="J7" s="17" t="s">
        <v>9</v>
      </c>
    </row>
    <row r="8" spans="1:10" ht="14.4" x14ac:dyDescent="0.3">
      <c r="A8" s="13">
        <v>44670</v>
      </c>
      <c r="B8" s="28" t="s">
        <v>70</v>
      </c>
      <c r="C8" s="10" t="s">
        <v>69</v>
      </c>
      <c r="D8" s="27">
        <v>3970.65</v>
      </c>
      <c r="E8" s="27" t="s">
        <v>10</v>
      </c>
      <c r="F8" s="27">
        <v>3970.65</v>
      </c>
      <c r="G8" s="28"/>
      <c r="H8" s="27"/>
      <c r="I8" s="1" t="s">
        <v>10</v>
      </c>
      <c r="J8" s="27">
        <f>D8</f>
        <v>3970.65</v>
      </c>
    </row>
    <row r="9" spans="1:10" ht="14.4" x14ac:dyDescent="0.3">
      <c r="A9" s="13">
        <v>44672</v>
      </c>
      <c r="B9" s="28" t="s">
        <v>94</v>
      </c>
      <c r="C9" s="10" t="s">
        <v>95</v>
      </c>
      <c r="D9" s="27">
        <v>383.04</v>
      </c>
      <c r="E9" s="27"/>
      <c r="F9" s="27"/>
      <c r="G9" s="28"/>
      <c r="H9" s="27">
        <v>383.04</v>
      </c>
      <c r="I9" s="1"/>
      <c r="J9" s="27">
        <f>SUM(J8+D9)</f>
        <v>4353.6900000000005</v>
      </c>
    </row>
    <row r="10" spans="1:10" ht="14.4" x14ac:dyDescent="0.3">
      <c r="A10" s="13">
        <v>44788</v>
      </c>
      <c r="B10" s="28" t="s">
        <v>149</v>
      </c>
      <c r="C10" s="10" t="s">
        <v>150</v>
      </c>
      <c r="D10" s="27">
        <v>445.9</v>
      </c>
      <c r="E10" s="27"/>
      <c r="F10" s="27"/>
      <c r="G10" s="28">
        <v>445.9</v>
      </c>
      <c r="H10" s="27"/>
      <c r="I10" s="1"/>
      <c r="J10" s="27">
        <f t="shared" ref="J10:J15" si="0">SUM(J9+D10)</f>
        <v>4799.59</v>
      </c>
    </row>
    <row r="11" spans="1:10" ht="14.4" x14ac:dyDescent="0.3">
      <c r="A11" s="13">
        <v>300922</v>
      </c>
      <c r="B11" s="28" t="s">
        <v>155</v>
      </c>
      <c r="C11" s="10" t="s">
        <v>156</v>
      </c>
      <c r="D11" s="27">
        <v>3970.65</v>
      </c>
      <c r="E11" s="27"/>
      <c r="F11" s="27">
        <v>3970.65</v>
      </c>
      <c r="G11" s="28"/>
      <c r="H11" s="27"/>
      <c r="I11" s="1"/>
      <c r="J11" s="27">
        <f t="shared" si="0"/>
        <v>8770.24</v>
      </c>
    </row>
    <row r="12" spans="1:10" ht="14.4" x14ac:dyDescent="0.3">
      <c r="A12" s="13">
        <v>44901</v>
      </c>
      <c r="B12" s="28" t="s">
        <v>187</v>
      </c>
      <c r="C12" s="10" t="s">
        <v>189</v>
      </c>
      <c r="D12" s="27">
        <v>286.10000000000002</v>
      </c>
      <c r="E12" s="27"/>
      <c r="F12" s="27"/>
      <c r="G12" s="28">
        <v>286.10000000000002</v>
      </c>
      <c r="H12" s="27"/>
      <c r="I12" s="1"/>
      <c r="J12" s="27">
        <f t="shared" si="0"/>
        <v>9056.34</v>
      </c>
    </row>
    <row r="13" spans="1:10" ht="14.4" x14ac:dyDescent="0.3">
      <c r="A13" s="13">
        <v>44901</v>
      </c>
      <c r="B13" s="28" t="s">
        <v>188</v>
      </c>
      <c r="C13" s="10" t="s">
        <v>190</v>
      </c>
      <c r="D13" s="27">
        <v>1000</v>
      </c>
      <c r="E13" s="27"/>
      <c r="F13" s="27"/>
      <c r="G13" s="28">
        <v>1000</v>
      </c>
      <c r="H13" s="27"/>
      <c r="I13" s="1"/>
      <c r="J13" s="27">
        <f t="shared" si="0"/>
        <v>10056.34</v>
      </c>
    </row>
    <row r="14" spans="1:10" ht="14.4" x14ac:dyDescent="0.3">
      <c r="A14" s="13">
        <v>44937</v>
      </c>
      <c r="B14" s="28" t="s">
        <v>206</v>
      </c>
      <c r="C14" s="10" t="s">
        <v>207</v>
      </c>
      <c r="D14" s="27">
        <v>250</v>
      </c>
      <c r="E14" s="27"/>
      <c r="F14" s="27"/>
      <c r="G14" s="28">
        <v>250</v>
      </c>
      <c r="H14" s="27"/>
      <c r="I14" s="1"/>
      <c r="J14" s="27">
        <f t="shared" si="0"/>
        <v>10306.34</v>
      </c>
    </row>
    <row r="15" spans="1:10" ht="14.4" x14ac:dyDescent="0.3">
      <c r="A15" s="13">
        <v>44993</v>
      </c>
      <c r="B15" s="28" t="s">
        <v>224</v>
      </c>
      <c r="C15" s="10" t="s">
        <v>225</v>
      </c>
      <c r="D15" s="27">
        <v>2000</v>
      </c>
      <c r="E15" s="27"/>
      <c r="F15" s="27"/>
      <c r="G15" s="28">
        <v>2000</v>
      </c>
      <c r="H15" s="27"/>
      <c r="I15" s="1"/>
      <c r="J15" s="27">
        <f t="shared" si="0"/>
        <v>12306.34</v>
      </c>
    </row>
    <row r="16" spans="1:10" ht="14.4" x14ac:dyDescent="0.3">
      <c r="A16" s="13"/>
      <c r="B16" s="28"/>
      <c r="C16" s="10"/>
      <c r="D16" s="27"/>
      <c r="E16" s="27"/>
      <c r="F16" s="27"/>
      <c r="G16" s="28"/>
      <c r="H16" s="27"/>
      <c r="I16" s="1"/>
    </row>
    <row r="17" spans="1:9" ht="14.4" x14ac:dyDescent="0.3">
      <c r="A17" s="13"/>
      <c r="B17" s="28"/>
      <c r="C17" s="10"/>
      <c r="D17" s="27"/>
      <c r="E17" s="27"/>
      <c r="F17" s="27"/>
      <c r="G17" s="28"/>
      <c r="H17" s="27"/>
      <c r="I17" s="1"/>
    </row>
    <row r="18" spans="1:9" ht="14.4" x14ac:dyDescent="0.3">
      <c r="A18" s="13"/>
      <c r="B18" s="28"/>
      <c r="C18" s="10"/>
      <c r="D18" s="27"/>
      <c r="E18" s="27"/>
      <c r="F18" s="27"/>
      <c r="G18" s="28"/>
      <c r="H18" s="27"/>
      <c r="I18" s="1"/>
    </row>
    <row r="19" spans="1:9" ht="14.4" x14ac:dyDescent="0.3">
      <c r="A19" s="13"/>
      <c r="B19" s="28"/>
      <c r="C19" s="10"/>
      <c r="D19" s="27"/>
      <c r="E19" s="27"/>
      <c r="F19" s="27"/>
      <c r="G19" s="28"/>
      <c r="H19" s="27"/>
      <c r="I19" s="1"/>
    </row>
    <row r="20" spans="1:9" ht="14.4" x14ac:dyDescent="0.3">
      <c r="A20" s="13"/>
      <c r="B20" s="28"/>
      <c r="C20" s="10"/>
      <c r="D20" s="27"/>
      <c r="E20" s="27"/>
      <c r="F20" s="27"/>
      <c r="G20" s="28"/>
      <c r="H20" s="27"/>
      <c r="I20" s="1"/>
    </row>
    <row r="21" spans="1:9" ht="14.4" x14ac:dyDescent="0.3">
      <c r="A21" s="13"/>
      <c r="B21" s="28"/>
      <c r="C21" s="10"/>
      <c r="D21" s="27"/>
      <c r="E21" s="27"/>
      <c r="F21" s="27"/>
      <c r="G21" s="28"/>
      <c r="H21" s="27"/>
      <c r="I21" s="1"/>
    </row>
    <row r="22" spans="1:9" ht="14.4" x14ac:dyDescent="0.3">
      <c r="A22" s="13"/>
      <c r="B22" s="28"/>
      <c r="C22" s="10"/>
      <c r="D22" s="27"/>
      <c r="E22" s="27"/>
      <c r="F22" s="27"/>
      <c r="G22" s="28"/>
      <c r="H22" s="27" t="s">
        <v>10</v>
      </c>
      <c r="I22" s="1"/>
    </row>
    <row r="23" spans="1:9" ht="14.4" x14ac:dyDescent="0.3">
      <c r="A23" s="13"/>
      <c r="B23" s="28"/>
      <c r="C23" s="10"/>
      <c r="D23" s="27"/>
      <c r="E23" s="27"/>
      <c r="F23" s="27"/>
      <c r="G23" s="28"/>
      <c r="H23" s="27"/>
      <c r="I23" s="1"/>
    </row>
    <row r="24" spans="1:9" ht="15" thickBot="1" x14ac:dyDescent="0.35">
      <c r="D24" s="60">
        <f>SUM(D8:D23)</f>
        <v>12306.34</v>
      </c>
      <c r="E24" s="60">
        <f t="shared" ref="E24:I24" si="1">SUM(E8:E23)</f>
        <v>0</v>
      </c>
      <c r="F24" s="60">
        <f t="shared" si="1"/>
        <v>7941.3</v>
      </c>
      <c r="G24" s="60">
        <f t="shared" si="1"/>
        <v>3982</v>
      </c>
      <c r="H24" s="60">
        <f t="shared" si="1"/>
        <v>383.04</v>
      </c>
      <c r="I24" s="60">
        <f t="shared" si="1"/>
        <v>0</v>
      </c>
    </row>
    <row r="25" spans="1:9" ht="13.8" thickTop="1" x14ac:dyDescent="0.25"/>
    <row r="26" spans="1:9" x14ac:dyDescent="0.25">
      <c r="D26" s="30"/>
    </row>
    <row r="28" spans="1:9" x14ac:dyDescent="0.25">
      <c r="D28" s="30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1"/>
  <sheetViews>
    <sheetView zoomScale="85" zoomScaleNormal="85" workbookViewId="0">
      <pane ySplit="1" topLeftCell="A30" activePane="bottomLeft" state="frozen"/>
      <selection pane="bottomLeft" activeCell="E54" sqref="E54"/>
    </sheetView>
  </sheetViews>
  <sheetFormatPr defaultColWidth="9.33203125" defaultRowHeight="14.4" x14ac:dyDescent="0.3"/>
  <cols>
    <col min="1" max="1" width="9.33203125" style="1"/>
    <col min="2" max="2" width="8.5546875" style="13" bestFit="1" customWidth="1"/>
    <col min="3" max="3" width="22.44140625" style="12" customWidth="1"/>
    <col min="4" max="4" width="7.5546875" style="24" customWidth="1"/>
    <col min="5" max="5" width="35.44140625" style="12" customWidth="1"/>
    <col min="6" max="6" width="11.5546875" style="1" bestFit="1" customWidth="1"/>
    <col min="7" max="7" width="10.6640625" style="1" bestFit="1" customWidth="1"/>
    <col min="8" max="8" width="11.6640625" style="12" bestFit="1" customWidth="1"/>
    <col min="9" max="9" width="12.33203125" style="1" customWidth="1"/>
    <col min="10" max="10" width="12.5546875" style="1" customWidth="1"/>
    <col min="11" max="11" width="10.6640625" style="1" customWidth="1"/>
    <col min="12" max="12" width="10.5546875" style="1" bestFit="1" customWidth="1"/>
    <col min="13" max="13" width="12.5546875" style="1" customWidth="1"/>
    <col min="14" max="15" width="10.44140625" style="1" bestFit="1" customWidth="1"/>
    <col min="16" max="16" width="11.109375" style="1" customWidth="1"/>
    <col min="17" max="17" width="10.33203125" style="1" bestFit="1" customWidth="1"/>
    <col min="18" max="18" width="11.6640625" style="1" bestFit="1" customWidth="1"/>
    <col min="19" max="19" width="9.33203125" style="1" customWidth="1"/>
    <col min="20" max="20" width="8.88671875" style="1" bestFit="1" customWidth="1"/>
    <col min="21" max="21" width="10.33203125" style="1" bestFit="1" customWidth="1"/>
    <col min="22" max="22" width="7.6640625" style="1" bestFit="1" customWidth="1"/>
    <col min="23" max="24" width="9.33203125" style="1"/>
    <col min="25" max="25" width="10" style="1" customWidth="1"/>
    <col min="26" max="27" width="9.33203125" style="1"/>
    <col min="28" max="28" width="10.5546875" style="1" bestFit="1" customWidth="1"/>
    <col min="29" max="16384" width="9.33203125" style="1"/>
  </cols>
  <sheetData>
    <row r="1" spans="1:28" ht="57.6" x14ac:dyDescent="0.3">
      <c r="A1" s="36" t="s">
        <v>9</v>
      </c>
      <c r="B1" s="36" t="s">
        <v>0</v>
      </c>
      <c r="C1" s="35" t="s">
        <v>59</v>
      </c>
      <c r="D1" s="34" t="s">
        <v>2</v>
      </c>
      <c r="E1" s="33" t="s">
        <v>1</v>
      </c>
      <c r="F1" s="22" t="s">
        <v>3</v>
      </c>
      <c r="G1" s="22" t="s">
        <v>40</v>
      </c>
      <c r="H1" s="22" t="s">
        <v>55</v>
      </c>
      <c r="I1" s="22" t="s">
        <v>72</v>
      </c>
      <c r="J1" s="22" t="s">
        <v>71</v>
      </c>
      <c r="K1" s="22" t="s">
        <v>25</v>
      </c>
      <c r="L1" s="22" t="s">
        <v>26</v>
      </c>
      <c r="M1" s="22" t="s">
        <v>63</v>
      </c>
      <c r="N1" s="22" t="s">
        <v>74</v>
      </c>
      <c r="O1" s="22" t="s">
        <v>75</v>
      </c>
      <c r="P1" s="22" t="s">
        <v>175</v>
      </c>
      <c r="Q1" s="22" t="s">
        <v>29</v>
      </c>
      <c r="R1" s="22" t="s">
        <v>76</v>
      </c>
      <c r="S1" s="22" t="s">
        <v>60</v>
      </c>
      <c r="T1" s="22" t="s">
        <v>32</v>
      </c>
      <c r="U1" s="22" t="s">
        <v>77</v>
      </c>
      <c r="V1" s="22" t="s">
        <v>34</v>
      </c>
      <c r="W1" s="22" t="s">
        <v>78</v>
      </c>
      <c r="X1" s="22" t="s">
        <v>36</v>
      </c>
      <c r="Y1" s="22" t="s">
        <v>37</v>
      </c>
      <c r="Z1" s="22" t="s">
        <v>38</v>
      </c>
      <c r="AA1" s="22" t="s">
        <v>39</v>
      </c>
      <c r="AB1" s="22" t="s">
        <v>40</v>
      </c>
    </row>
    <row r="2" spans="1:28" x14ac:dyDescent="0.3">
      <c r="B2" s="13">
        <v>44656</v>
      </c>
      <c r="C2" s="12" t="s">
        <v>58</v>
      </c>
      <c r="D2" s="6" t="s">
        <v>73</v>
      </c>
      <c r="E2" s="10" t="s">
        <v>96</v>
      </c>
      <c r="F2" s="31">
        <v>77.400000000000006</v>
      </c>
      <c r="G2" s="31"/>
      <c r="H2" s="31">
        <v>77.400000000000006</v>
      </c>
      <c r="K2" s="1" t="s">
        <v>10</v>
      </c>
      <c r="O2" s="1">
        <v>77.400000000000006</v>
      </c>
    </row>
    <row r="3" spans="1:28" x14ac:dyDescent="0.3">
      <c r="B3" s="13">
        <v>44662</v>
      </c>
      <c r="C3" s="12" t="s">
        <v>97</v>
      </c>
      <c r="D3" s="6" t="s">
        <v>98</v>
      </c>
      <c r="E3" s="10" t="s">
        <v>99</v>
      </c>
      <c r="F3" s="31">
        <v>833.78</v>
      </c>
      <c r="G3" s="31">
        <v>39.700000000000003</v>
      </c>
      <c r="H3" s="31">
        <v>794.08</v>
      </c>
      <c r="N3" s="1">
        <v>794.08</v>
      </c>
      <c r="AB3" s="1">
        <v>39.700000000000003</v>
      </c>
    </row>
    <row r="4" spans="1:28" x14ac:dyDescent="0.3">
      <c r="A4" s="1">
        <v>971.18</v>
      </c>
      <c r="B4" s="13">
        <v>44665</v>
      </c>
      <c r="C4" s="12" t="s">
        <v>100</v>
      </c>
      <c r="D4" s="6" t="s">
        <v>102</v>
      </c>
      <c r="E4" s="10" t="s">
        <v>101</v>
      </c>
      <c r="F4" s="31">
        <v>60</v>
      </c>
      <c r="G4" s="31"/>
      <c r="H4" s="31">
        <v>60</v>
      </c>
      <c r="U4" s="1">
        <v>60</v>
      </c>
    </row>
    <row r="5" spans="1:28" x14ac:dyDescent="0.3">
      <c r="B5" s="13">
        <v>44684</v>
      </c>
      <c r="C5" s="12" t="s">
        <v>109</v>
      </c>
      <c r="D5" s="6" t="s">
        <v>113</v>
      </c>
      <c r="E5" s="10" t="s">
        <v>122</v>
      </c>
      <c r="F5" s="31">
        <v>210.37</v>
      </c>
      <c r="G5" s="31"/>
      <c r="H5" s="31">
        <v>210.37</v>
      </c>
      <c r="O5" s="1">
        <v>210.37</v>
      </c>
    </row>
    <row r="6" spans="1:28" x14ac:dyDescent="0.3">
      <c r="B6" s="13">
        <v>44684</v>
      </c>
      <c r="C6" s="12" t="s">
        <v>110</v>
      </c>
      <c r="D6" s="6" t="s">
        <v>114</v>
      </c>
      <c r="E6" s="10" t="s">
        <v>121</v>
      </c>
      <c r="F6" s="31">
        <v>250</v>
      </c>
      <c r="G6" s="31"/>
      <c r="H6" s="31">
        <v>250</v>
      </c>
      <c r="T6" s="1">
        <v>250</v>
      </c>
    </row>
    <row r="7" spans="1:28" x14ac:dyDescent="0.3">
      <c r="B7" s="13">
        <v>44687</v>
      </c>
      <c r="C7" s="12" t="s">
        <v>58</v>
      </c>
      <c r="D7" s="6" t="s">
        <v>115</v>
      </c>
      <c r="E7" s="10" t="s">
        <v>120</v>
      </c>
      <c r="F7" s="31">
        <v>52.4</v>
      </c>
      <c r="G7" s="31"/>
      <c r="H7" s="31">
        <v>52.4</v>
      </c>
      <c r="O7" s="1">
        <v>52.4</v>
      </c>
    </row>
    <row r="8" spans="1:28" x14ac:dyDescent="0.3">
      <c r="B8" s="13">
        <v>44697</v>
      </c>
      <c r="C8" s="12" t="s">
        <v>111</v>
      </c>
      <c r="D8" s="6" t="s">
        <v>116</v>
      </c>
      <c r="E8" s="10" t="s">
        <v>123</v>
      </c>
      <c r="F8" s="31">
        <v>41.4</v>
      </c>
      <c r="G8" s="31">
        <v>6.9</v>
      </c>
      <c r="H8" s="31">
        <f>SUM(F8-G8)</f>
        <v>34.5</v>
      </c>
      <c r="I8" s="1">
        <v>34.5</v>
      </c>
      <c r="AB8" s="1">
        <v>6.9</v>
      </c>
    </row>
    <row r="9" spans="1:28" x14ac:dyDescent="0.3">
      <c r="B9" s="13">
        <v>44705</v>
      </c>
      <c r="C9" s="12" t="s">
        <v>100</v>
      </c>
      <c r="D9" s="6" t="s">
        <v>117</v>
      </c>
      <c r="E9" s="10" t="s">
        <v>124</v>
      </c>
      <c r="F9" s="31">
        <v>66.8</v>
      </c>
      <c r="G9" s="31"/>
      <c r="H9" s="31">
        <v>66.8</v>
      </c>
      <c r="V9" s="1">
        <v>66.8</v>
      </c>
    </row>
    <row r="10" spans="1:28" x14ac:dyDescent="0.3">
      <c r="B10" s="13">
        <v>44708</v>
      </c>
      <c r="C10" s="12" t="s">
        <v>112</v>
      </c>
      <c r="D10" s="6" t="s">
        <v>118</v>
      </c>
      <c r="E10" s="10" t="s">
        <v>125</v>
      </c>
      <c r="F10" s="31">
        <v>30.88</v>
      </c>
      <c r="G10" s="31"/>
      <c r="H10" s="31">
        <v>30.88</v>
      </c>
      <c r="N10" s="1">
        <v>30.88</v>
      </c>
    </row>
    <row r="11" spans="1:28" x14ac:dyDescent="0.3">
      <c r="A11" s="1">
        <v>862.02</v>
      </c>
      <c r="B11" s="13">
        <v>44712</v>
      </c>
      <c r="C11" s="12" t="s">
        <v>109</v>
      </c>
      <c r="D11" s="6" t="s">
        <v>119</v>
      </c>
      <c r="E11" s="10" t="s">
        <v>126</v>
      </c>
      <c r="F11" s="31">
        <v>210.17</v>
      </c>
      <c r="G11" s="31"/>
      <c r="H11" s="31">
        <v>210.17</v>
      </c>
      <c r="O11" s="1">
        <v>210.17</v>
      </c>
    </row>
    <row r="12" spans="1:28" ht="28.8" x14ac:dyDescent="0.3">
      <c r="B12" s="13">
        <v>44719</v>
      </c>
      <c r="C12" s="12" t="s">
        <v>130</v>
      </c>
      <c r="D12" s="6" t="s">
        <v>131</v>
      </c>
      <c r="E12" s="10" t="s">
        <v>134</v>
      </c>
      <c r="F12" s="31">
        <v>100</v>
      </c>
      <c r="G12" s="31"/>
      <c r="H12" s="31">
        <v>100</v>
      </c>
      <c r="AA12" s="1">
        <v>100</v>
      </c>
    </row>
    <row r="13" spans="1:28" x14ac:dyDescent="0.3">
      <c r="B13" s="13">
        <v>44732</v>
      </c>
      <c r="C13" s="12" t="s">
        <v>129</v>
      </c>
      <c r="D13" s="6" t="s">
        <v>132</v>
      </c>
      <c r="E13" s="10" t="s">
        <v>60</v>
      </c>
      <c r="F13" s="31">
        <v>662.26</v>
      </c>
      <c r="G13" s="31"/>
      <c r="H13" s="31">
        <v>662.26</v>
      </c>
      <c r="S13" s="1">
        <v>662.26</v>
      </c>
    </row>
    <row r="14" spans="1:28" x14ac:dyDescent="0.3">
      <c r="A14" s="1">
        <v>972.43</v>
      </c>
      <c r="B14" s="13">
        <v>44742</v>
      </c>
      <c r="C14" s="12" t="s">
        <v>109</v>
      </c>
      <c r="D14" s="6" t="s">
        <v>133</v>
      </c>
      <c r="E14" s="10" t="s">
        <v>135</v>
      </c>
      <c r="F14" s="31">
        <v>210.17</v>
      </c>
      <c r="G14" s="31"/>
      <c r="H14" s="31">
        <v>210.17</v>
      </c>
      <c r="O14" s="1">
        <v>210.17</v>
      </c>
    </row>
    <row r="15" spans="1:28" x14ac:dyDescent="0.3">
      <c r="B15" s="13">
        <v>44747</v>
      </c>
      <c r="C15" s="12" t="s">
        <v>58</v>
      </c>
      <c r="D15" s="6" t="s">
        <v>137</v>
      </c>
      <c r="E15" s="10" t="s">
        <v>139</v>
      </c>
      <c r="F15" s="31">
        <v>52.6</v>
      </c>
      <c r="G15" s="31"/>
      <c r="H15" s="31">
        <v>52.6</v>
      </c>
      <c r="O15" s="1">
        <v>52.6</v>
      </c>
    </row>
    <row r="16" spans="1:28" x14ac:dyDescent="0.3">
      <c r="A16" s="1">
        <v>257.77</v>
      </c>
      <c r="B16" s="13">
        <v>44753</v>
      </c>
      <c r="C16" s="12" t="s">
        <v>97</v>
      </c>
      <c r="D16" s="6" t="s">
        <v>138</v>
      </c>
      <c r="E16" s="10" t="s">
        <v>99</v>
      </c>
      <c r="F16" s="31">
        <v>205.17</v>
      </c>
      <c r="G16" s="31">
        <v>9.77</v>
      </c>
      <c r="H16" s="31">
        <f>SUM(F16-G16)</f>
        <v>195.39999999999998</v>
      </c>
      <c r="N16" s="1">
        <v>195.4</v>
      </c>
      <c r="AB16" s="1">
        <v>9.77</v>
      </c>
    </row>
    <row r="17" spans="1:28" x14ac:dyDescent="0.3">
      <c r="B17" s="13">
        <v>44775</v>
      </c>
      <c r="C17" s="12" t="s">
        <v>109</v>
      </c>
      <c r="D17" s="6" t="s">
        <v>141</v>
      </c>
      <c r="E17" s="10" t="s">
        <v>148</v>
      </c>
      <c r="F17" s="31">
        <v>210.17</v>
      </c>
      <c r="G17" s="31"/>
      <c r="H17" s="31">
        <v>210.17</v>
      </c>
      <c r="O17" s="1">
        <v>210.17</v>
      </c>
    </row>
    <row r="18" spans="1:28" x14ac:dyDescent="0.3">
      <c r="B18" s="13">
        <v>44778</v>
      </c>
      <c r="C18" s="12" t="s">
        <v>58</v>
      </c>
      <c r="D18" s="6" t="s">
        <v>142</v>
      </c>
      <c r="E18" s="10" t="s">
        <v>145</v>
      </c>
      <c r="F18" s="31">
        <v>52.6</v>
      </c>
      <c r="G18" s="31"/>
      <c r="H18" s="31">
        <v>52.6</v>
      </c>
      <c r="O18" s="1">
        <v>52.6</v>
      </c>
    </row>
    <row r="19" spans="1:28" x14ac:dyDescent="0.3">
      <c r="B19" s="13">
        <v>44784</v>
      </c>
      <c r="C19" s="12" t="s">
        <v>58</v>
      </c>
      <c r="D19" s="6" t="s">
        <v>143</v>
      </c>
      <c r="E19" s="10" t="s">
        <v>146</v>
      </c>
      <c r="F19" s="31">
        <v>52.7</v>
      </c>
      <c r="G19" s="31"/>
      <c r="H19" s="31">
        <v>52.7</v>
      </c>
      <c r="O19" s="1">
        <v>52.7</v>
      </c>
    </row>
    <row r="20" spans="1:28" x14ac:dyDescent="0.3">
      <c r="A20" s="1">
        <v>350.47</v>
      </c>
      <c r="B20" s="13">
        <v>44799</v>
      </c>
      <c r="C20" s="12" t="s">
        <v>140</v>
      </c>
      <c r="D20" s="6" t="s">
        <v>144</v>
      </c>
      <c r="E20" s="10" t="s">
        <v>147</v>
      </c>
      <c r="F20" s="31">
        <v>35</v>
      </c>
      <c r="G20" s="31"/>
      <c r="H20" s="31">
        <v>35</v>
      </c>
      <c r="W20" s="1">
        <v>35</v>
      </c>
    </row>
    <row r="21" spans="1:28" x14ac:dyDescent="0.3">
      <c r="B21" s="13">
        <v>44805</v>
      </c>
      <c r="C21" s="12" t="s">
        <v>112</v>
      </c>
      <c r="D21" s="6" t="s">
        <v>151</v>
      </c>
      <c r="E21" s="10" t="s">
        <v>125</v>
      </c>
      <c r="F21" s="31">
        <v>35.39</v>
      </c>
      <c r="G21" s="31"/>
      <c r="H21" s="31">
        <v>35.39</v>
      </c>
      <c r="N21" s="1">
        <v>35.39</v>
      </c>
    </row>
    <row r="22" spans="1:28" x14ac:dyDescent="0.3">
      <c r="B22" s="13">
        <v>44805</v>
      </c>
      <c r="C22" s="12" t="s">
        <v>109</v>
      </c>
      <c r="D22" s="6" t="s">
        <v>152</v>
      </c>
      <c r="E22" s="10" t="s">
        <v>154</v>
      </c>
      <c r="F22" s="31">
        <v>210.37</v>
      </c>
      <c r="G22" s="31"/>
      <c r="H22" s="31">
        <v>210.37</v>
      </c>
      <c r="O22" s="1">
        <v>210.37</v>
      </c>
    </row>
    <row r="23" spans="1:28" x14ac:dyDescent="0.3">
      <c r="A23" s="1">
        <v>298.16000000000003</v>
      </c>
      <c r="B23" s="13">
        <v>44810</v>
      </c>
      <c r="C23" s="12" t="s">
        <v>58</v>
      </c>
      <c r="D23" s="6" t="s">
        <v>153</v>
      </c>
      <c r="E23" s="10" t="s">
        <v>157</v>
      </c>
      <c r="F23" s="31">
        <v>52.4</v>
      </c>
      <c r="G23" s="31"/>
      <c r="H23" s="31">
        <v>52.4</v>
      </c>
      <c r="O23" s="1">
        <v>52.4</v>
      </c>
    </row>
    <row r="24" spans="1:28" x14ac:dyDescent="0.3">
      <c r="B24" s="13">
        <v>44837</v>
      </c>
      <c r="C24" s="12" t="s">
        <v>97</v>
      </c>
      <c r="D24" s="6" t="s">
        <v>160</v>
      </c>
      <c r="E24" s="10" t="s">
        <v>99</v>
      </c>
      <c r="F24" s="31">
        <v>97.19</v>
      </c>
      <c r="G24" s="31">
        <v>4.62</v>
      </c>
      <c r="H24" s="31">
        <f>SUM(F24-G24)</f>
        <v>92.57</v>
      </c>
      <c r="N24" s="1">
        <v>92.57</v>
      </c>
      <c r="AB24" s="1">
        <v>4.62</v>
      </c>
    </row>
    <row r="25" spans="1:28" x14ac:dyDescent="0.3">
      <c r="B25" s="13">
        <v>44837</v>
      </c>
      <c r="C25" s="12" t="s">
        <v>109</v>
      </c>
      <c r="D25" s="6" t="s">
        <v>161</v>
      </c>
      <c r="E25" s="10" t="s">
        <v>166</v>
      </c>
      <c r="F25" s="31">
        <v>331.37</v>
      </c>
      <c r="G25" s="31"/>
      <c r="H25" s="31">
        <v>331.37</v>
      </c>
      <c r="O25" s="1">
        <v>331.37</v>
      </c>
    </row>
    <row r="26" spans="1:28" x14ac:dyDescent="0.3">
      <c r="B26" s="13">
        <v>44838</v>
      </c>
      <c r="C26" s="12" t="s">
        <v>158</v>
      </c>
      <c r="D26" s="6" t="s">
        <v>164</v>
      </c>
      <c r="E26" s="10" t="s">
        <v>167</v>
      </c>
      <c r="F26" s="31">
        <v>240</v>
      </c>
      <c r="G26" s="31">
        <v>40</v>
      </c>
      <c r="H26" s="31">
        <v>200</v>
      </c>
      <c r="T26" s="1">
        <v>200</v>
      </c>
      <c r="AB26" s="1">
        <v>40</v>
      </c>
    </row>
    <row r="27" spans="1:28" x14ac:dyDescent="0.3">
      <c r="B27" s="13">
        <v>44840</v>
      </c>
      <c r="C27" s="12" t="s">
        <v>58</v>
      </c>
      <c r="D27" s="6" t="s">
        <v>162</v>
      </c>
      <c r="E27" s="10" t="s">
        <v>168</v>
      </c>
      <c r="F27" s="31">
        <v>83</v>
      </c>
      <c r="G27" s="31"/>
      <c r="H27" s="31">
        <v>83</v>
      </c>
      <c r="O27" s="1">
        <v>83</v>
      </c>
    </row>
    <row r="28" spans="1:28" x14ac:dyDescent="0.3">
      <c r="B28" s="13">
        <v>44846</v>
      </c>
      <c r="C28" s="12" t="s">
        <v>159</v>
      </c>
      <c r="D28" s="6" t="s">
        <v>163</v>
      </c>
      <c r="E28" s="10" t="s">
        <v>169</v>
      </c>
      <c r="F28" s="31">
        <v>192</v>
      </c>
      <c r="G28" s="31">
        <v>32</v>
      </c>
      <c r="H28" s="31">
        <f>SUM(F28-G28)</f>
        <v>160</v>
      </c>
      <c r="M28" s="1">
        <v>160</v>
      </c>
      <c r="AB28" s="1">
        <v>32</v>
      </c>
    </row>
    <row r="29" spans="1:28" x14ac:dyDescent="0.3">
      <c r="A29" s="1">
        <v>1023.55</v>
      </c>
      <c r="B29" s="13">
        <v>44851</v>
      </c>
      <c r="C29" s="12" t="s">
        <v>109</v>
      </c>
      <c r="D29" s="6" t="s">
        <v>165</v>
      </c>
      <c r="E29" s="10" t="s">
        <v>170</v>
      </c>
      <c r="F29" s="31">
        <v>79.989999999999995</v>
      </c>
      <c r="G29" s="31"/>
      <c r="H29" s="31">
        <v>79.989999999999995</v>
      </c>
      <c r="X29" s="1">
        <v>79.989999999999995</v>
      </c>
    </row>
    <row r="30" spans="1:28" x14ac:dyDescent="0.3">
      <c r="B30" s="13">
        <v>44866</v>
      </c>
      <c r="C30" s="12" t="s">
        <v>109</v>
      </c>
      <c r="D30" s="6" t="s">
        <v>178</v>
      </c>
      <c r="E30" s="10" t="s">
        <v>182</v>
      </c>
      <c r="F30" s="31">
        <v>210.37</v>
      </c>
      <c r="G30" s="31"/>
      <c r="H30" s="31">
        <v>210.37</v>
      </c>
      <c r="O30" s="1">
        <v>210.37</v>
      </c>
    </row>
    <row r="31" spans="1:28" x14ac:dyDescent="0.3">
      <c r="B31" s="13">
        <v>44869</v>
      </c>
      <c r="C31" s="12" t="s">
        <v>58</v>
      </c>
      <c r="D31" s="6" t="s">
        <v>179</v>
      </c>
      <c r="E31" s="10" t="s">
        <v>184</v>
      </c>
      <c r="F31" s="31">
        <v>52.4</v>
      </c>
      <c r="G31" s="31"/>
      <c r="H31" s="31">
        <v>52.4</v>
      </c>
      <c r="O31" s="1">
        <v>52.4</v>
      </c>
    </row>
    <row r="32" spans="1:28" x14ac:dyDescent="0.3">
      <c r="B32" s="13">
        <v>44873</v>
      </c>
      <c r="C32" s="12" t="s">
        <v>177</v>
      </c>
      <c r="D32" s="6" t="s">
        <v>180</v>
      </c>
      <c r="E32" s="10" t="s">
        <v>185</v>
      </c>
      <c r="F32" s="31">
        <v>409.68</v>
      </c>
      <c r="G32" s="31">
        <v>68.28</v>
      </c>
      <c r="H32" s="31">
        <v>341.4</v>
      </c>
      <c r="K32" s="1">
        <v>341.4</v>
      </c>
      <c r="AB32" s="1">
        <v>68.28</v>
      </c>
    </row>
    <row r="33" spans="1:28" x14ac:dyDescent="0.3">
      <c r="A33" s="1">
        <v>993.49</v>
      </c>
      <c r="B33" s="13">
        <v>44895</v>
      </c>
      <c r="C33" s="12" t="s">
        <v>109</v>
      </c>
      <c r="D33" s="6" t="s">
        <v>181</v>
      </c>
      <c r="E33" s="10" t="s">
        <v>183</v>
      </c>
      <c r="F33" s="31">
        <v>321.04000000000002</v>
      </c>
      <c r="G33" s="31"/>
      <c r="H33" s="31">
        <v>321.04000000000002</v>
      </c>
      <c r="O33" s="1">
        <v>321.04000000000002</v>
      </c>
    </row>
    <row r="34" spans="1:28" x14ac:dyDescent="0.3">
      <c r="B34" s="13">
        <v>44896</v>
      </c>
      <c r="C34" s="12" t="s">
        <v>112</v>
      </c>
      <c r="D34" s="6" t="s">
        <v>194</v>
      </c>
      <c r="E34" s="10" t="s">
        <v>125</v>
      </c>
      <c r="F34" s="31">
        <v>35.4</v>
      </c>
      <c r="G34" s="31"/>
      <c r="H34" s="31">
        <v>35.4</v>
      </c>
      <c r="N34" s="1">
        <v>35.4</v>
      </c>
    </row>
    <row r="35" spans="1:28" x14ac:dyDescent="0.3">
      <c r="B35" s="13">
        <v>44900</v>
      </c>
      <c r="C35" s="12" t="s">
        <v>58</v>
      </c>
      <c r="D35" s="6" t="s">
        <v>195</v>
      </c>
      <c r="E35" s="10" t="s">
        <v>199</v>
      </c>
      <c r="F35" s="31">
        <v>80.400000000000006</v>
      </c>
      <c r="G35" s="31"/>
      <c r="H35" s="31">
        <v>80.400000000000006</v>
      </c>
      <c r="O35" s="1">
        <v>80.400000000000006</v>
      </c>
    </row>
    <row r="36" spans="1:28" x14ac:dyDescent="0.3">
      <c r="B36" s="13">
        <v>44901</v>
      </c>
      <c r="C36" s="12" t="s">
        <v>191</v>
      </c>
      <c r="D36" s="6" t="s">
        <v>196</v>
      </c>
      <c r="E36" s="10" t="s">
        <v>200</v>
      </c>
      <c r="F36" s="31">
        <v>378</v>
      </c>
      <c r="G36" s="31">
        <v>63</v>
      </c>
      <c r="H36" s="31">
        <v>315</v>
      </c>
      <c r="P36" s="1">
        <v>315</v>
      </c>
      <c r="AB36" s="1">
        <v>63</v>
      </c>
    </row>
    <row r="37" spans="1:28" x14ac:dyDescent="0.3">
      <c r="B37" s="13">
        <v>44901</v>
      </c>
      <c r="C37" s="12" t="s">
        <v>192</v>
      </c>
      <c r="D37" s="6" t="s">
        <v>197</v>
      </c>
      <c r="E37" s="10" t="s">
        <v>200</v>
      </c>
      <c r="F37" s="31">
        <v>477.6</v>
      </c>
      <c r="G37" s="31">
        <v>79.599999999999994</v>
      </c>
      <c r="H37" s="31">
        <v>398</v>
      </c>
      <c r="P37" s="1">
        <v>398</v>
      </c>
      <c r="AB37" s="1">
        <v>79.599999999999994</v>
      </c>
    </row>
    <row r="38" spans="1:28" x14ac:dyDescent="0.3">
      <c r="A38" s="1">
        <v>2171.4</v>
      </c>
      <c r="B38" s="13">
        <v>44901</v>
      </c>
      <c r="C38" s="12" t="s">
        <v>193</v>
      </c>
      <c r="D38" s="6" t="s">
        <v>198</v>
      </c>
      <c r="E38" s="10" t="s">
        <v>201</v>
      </c>
      <c r="F38" s="31">
        <v>1200</v>
      </c>
      <c r="G38" s="31">
        <v>200</v>
      </c>
      <c r="H38" s="31">
        <v>1000</v>
      </c>
      <c r="P38" s="1">
        <v>1000</v>
      </c>
      <c r="AB38" s="1">
        <v>200</v>
      </c>
    </row>
    <row r="39" spans="1:28" x14ac:dyDescent="0.3">
      <c r="B39" s="13">
        <v>44929</v>
      </c>
      <c r="C39" s="12" t="s">
        <v>109</v>
      </c>
      <c r="D39" s="6" t="s">
        <v>208</v>
      </c>
      <c r="E39" s="10" t="s">
        <v>212</v>
      </c>
      <c r="F39" s="31">
        <v>224.11</v>
      </c>
      <c r="G39" s="31"/>
      <c r="H39" s="31">
        <v>224.11</v>
      </c>
      <c r="L39" s="24"/>
      <c r="O39" s="1">
        <v>224.11</v>
      </c>
    </row>
    <row r="40" spans="1:28" x14ac:dyDescent="0.3">
      <c r="B40" s="13">
        <v>44931</v>
      </c>
      <c r="C40" s="12" t="s">
        <v>58</v>
      </c>
      <c r="D40" s="6" t="s">
        <v>209</v>
      </c>
      <c r="E40" s="10" t="s">
        <v>214</v>
      </c>
      <c r="F40" s="31">
        <v>56</v>
      </c>
      <c r="G40" s="31"/>
      <c r="H40" s="31">
        <v>56</v>
      </c>
      <c r="O40" s="1">
        <v>56</v>
      </c>
    </row>
    <row r="41" spans="1:28" x14ac:dyDescent="0.3">
      <c r="B41" s="13">
        <v>44931</v>
      </c>
      <c r="C41" s="12" t="s">
        <v>97</v>
      </c>
      <c r="D41" s="6" t="s">
        <v>210</v>
      </c>
      <c r="E41" s="10" t="s">
        <v>99</v>
      </c>
      <c r="F41" s="31">
        <v>403.46</v>
      </c>
      <c r="G41" s="31">
        <v>19.21</v>
      </c>
      <c r="H41" s="31">
        <f>SUM(F41-G41)</f>
        <v>384.25</v>
      </c>
      <c r="N41" s="1">
        <v>384.25</v>
      </c>
      <c r="AB41" s="1">
        <v>19.21</v>
      </c>
    </row>
    <row r="42" spans="1:28" x14ac:dyDescent="0.3">
      <c r="A42" s="1">
        <v>907.68</v>
      </c>
      <c r="B42" s="13">
        <v>44957</v>
      </c>
      <c r="C42" s="12" t="s">
        <v>109</v>
      </c>
      <c r="D42" s="6" t="s">
        <v>211</v>
      </c>
      <c r="E42" s="10" t="s">
        <v>213</v>
      </c>
      <c r="F42" s="31">
        <v>224.11</v>
      </c>
      <c r="G42" s="31"/>
      <c r="H42" s="31">
        <v>224.11</v>
      </c>
      <c r="O42" s="1">
        <v>224.11</v>
      </c>
    </row>
    <row r="43" spans="1:28" x14ac:dyDescent="0.3">
      <c r="B43" s="13">
        <v>44960</v>
      </c>
      <c r="C43" s="12" t="s">
        <v>58</v>
      </c>
      <c r="D43" s="6" t="s">
        <v>215</v>
      </c>
      <c r="E43" s="10" t="s">
        <v>231</v>
      </c>
      <c r="F43" s="31">
        <v>56</v>
      </c>
      <c r="G43" s="31"/>
      <c r="H43" s="31">
        <v>56</v>
      </c>
      <c r="O43" s="1">
        <v>56</v>
      </c>
    </row>
    <row r="44" spans="1:28" x14ac:dyDescent="0.3">
      <c r="B44" s="13">
        <v>44964</v>
      </c>
      <c r="C44" s="12" t="s">
        <v>109</v>
      </c>
      <c r="D44" s="6" t="s">
        <v>216</v>
      </c>
      <c r="E44" s="10" t="s">
        <v>218</v>
      </c>
      <c r="F44" s="31">
        <v>37.979999999999997</v>
      </c>
      <c r="G44" s="31"/>
      <c r="H44" s="31">
        <v>37.979999999999997</v>
      </c>
      <c r="X44" s="1">
        <v>37.979999999999997</v>
      </c>
    </row>
    <row r="45" spans="1:28" x14ac:dyDescent="0.3">
      <c r="A45" s="1">
        <v>318.08999999999997</v>
      </c>
      <c r="B45" s="13">
        <v>44985</v>
      </c>
      <c r="C45" s="12" t="s">
        <v>109</v>
      </c>
      <c r="D45" s="6" t="s">
        <v>217</v>
      </c>
      <c r="E45" s="10" t="s">
        <v>219</v>
      </c>
      <c r="F45" s="31">
        <v>224.11</v>
      </c>
      <c r="G45" s="31"/>
      <c r="H45" s="31">
        <v>224.11</v>
      </c>
      <c r="O45" s="1">
        <v>224.11</v>
      </c>
    </row>
    <row r="46" spans="1:28" x14ac:dyDescent="0.3">
      <c r="B46" s="13">
        <v>44988</v>
      </c>
      <c r="C46" s="12" t="s">
        <v>112</v>
      </c>
      <c r="D46" s="6" t="s">
        <v>227</v>
      </c>
      <c r="E46" s="10" t="s">
        <v>125</v>
      </c>
      <c r="F46" s="31">
        <v>28.85</v>
      </c>
      <c r="G46" s="31"/>
      <c r="H46" s="31">
        <v>28.85</v>
      </c>
      <c r="N46" s="1">
        <v>28.85</v>
      </c>
    </row>
    <row r="47" spans="1:28" x14ac:dyDescent="0.3">
      <c r="B47" s="13">
        <v>44988</v>
      </c>
      <c r="C47" s="12" t="s">
        <v>58</v>
      </c>
      <c r="D47" s="6" t="s">
        <v>228</v>
      </c>
      <c r="E47" s="10" t="s">
        <v>234</v>
      </c>
      <c r="F47" s="31">
        <v>56</v>
      </c>
      <c r="G47" s="31"/>
      <c r="H47" s="31">
        <v>56</v>
      </c>
      <c r="O47" s="1">
        <v>56</v>
      </c>
    </row>
    <row r="48" spans="1:28" x14ac:dyDescent="0.3">
      <c r="B48" s="13">
        <v>45015</v>
      </c>
      <c r="C48" s="12" t="s">
        <v>109</v>
      </c>
      <c r="D48" s="6" t="s">
        <v>232</v>
      </c>
      <c r="E48" s="10" t="s">
        <v>230</v>
      </c>
      <c r="F48" s="31">
        <v>327.39</v>
      </c>
      <c r="G48" s="31"/>
      <c r="H48" s="31">
        <v>327.39</v>
      </c>
      <c r="O48" s="1">
        <v>327.39</v>
      </c>
    </row>
    <row r="49" spans="1:28" x14ac:dyDescent="0.3">
      <c r="A49" s="1">
        <v>3452.46</v>
      </c>
      <c r="B49" s="13">
        <v>45015</v>
      </c>
      <c r="C49" s="12" t="s">
        <v>226</v>
      </c>
      <c r="D49" s="6" t="s">
        <v>233</v>
      </c>
      <c r="E49" s="10" t="s">
        <v>229</v>
      </c>
      <c r="F49" s="31">
        <v>3040.22</v>
      </c>
      <c r="G49" s="31">
        <v>3040.22</v>
      </c>
      <c r="H49" s="31">
        <v>0</v>
      </c>
      <c r="AB49" s="1">
        <v>3040.22</v>
      </c>
    </row>
    <row r="50" spans="1:28" s="2" customFormat="1" x14ac:dyDescent="0.3">
      <c r="B50" s="56"/>
      <c r="C50" s="57"/>
      <c r="D50" s="58"/>
      <c r="E50" s="57"/>
      <c r="F50" s="59">
        <f t="shared" ref="F50:U50" si="0">SUM(F2:F49)</f>
        <v>12578.699999999999</v>
      </c>
      <c r="G50" s="59">
        <f t="shared" si="0"/>
        <v>3603.2999999999997</v>
      </c>
      <c r="H50" s="59">
        <f t="shared" si="0"/>
        <v>8975.3999999999978</v>
      </c>
      <c r="I50" s="59">
        <f t="shared" si="0"/>
        <v>34.5</v>
      </c>
      <c r="J50" s="59">
        <f t="shared" si="0"/>
        <v>0</v>
      </c>
      <c r="K50" s="59">
        <f t="shared" si="0"/>
        <v>341.4</v>
      </c>
      <c r="L50" s="59">
        <f t="shared" si="0"/>
        <v>0</v>
      </c>
      <c r="M50" s="59">
        <f t="shared" si="0"/>
        <v>160</v>
      </c>
      <c r="N50" s="59">
        <f t="shared" si="0"/>
        <v>1596.82</v>
      </c>
      <c r="O50" s="59">
        <f t="shared" si="0"/>
        <v>3637.65</v>
      </c>
      <c r="P50" s="59">
        <f t="shared" si="0"/>
        <v>1713</v>
      </c>
      <c r="Q50" s="59">
        <f t="shared" si="0"/>
        <v>0</v>
      </c>
      <c r="R50" s="59">
        <f t="shared" si="0"/>
        <v>0</v>
      </c>
      <c r="S50" s="59">
        <f t="shared" si="0"/>
        <v>662.26</v>
      </c>
      <c r="T50" s="59">
        <f t="shared" si="0"/>
        <v>450</v>
      </c>
      <c r="U50" s="59">
        <f t="shared" si="0"/>
        <v>60</v>
      </c>
      <c r="V50" s="59">
        <f t="shared" ref="V50:AB50" si="1">SUM(V2:V49)</f>
        <v>66.8</v>
      </c>
      <c r="W50" s="59">
        <f t="shared" si="1"/>
        <v>35</v>
      </c>
      <c r="X50" s="59">
        <f t="shared" si="1"/>
        <v>117.97</v>
      </c>
      <c r="Y50" s="59">
        <f t="shared" si="1"/>
        <v>0</v>
      </c>
      <c r="Z50" s="59">
        <f t="shared" si="1"/>
        <v>0</v>
      </c>
      <c r="AA50" s="59">
        <f t="shared" si="1"/>
        <v>100</v>
      </c>
      <c r="AB50" s="59">
        <f t="shared" si="1"/>
        <v>3603.2999999999997</v>
      </c>
    </row>
    <row r="51" spans="1:28" x14ac:dyDescent="0.3">
      <c r="C51" s="10"/>
      <c r="D51" s="6"/>
      <c r="E51" s="7"/>
      <c r="F51" s="31" t="s">
        <v>10</v>
      </c>
      <c r="H51" s="12">
        <f>SUM(I50:AB50)</f>
        <v>12578.699999999999</v>
      </c>
    </row>
    <row r="52" spans="1:28" x14ac:dyDescent="0.3">
      <c r="C52" s="10" t="s">
        <v>10</v>
      </c>
      <c r="D52" s="6"/>
      <c r="E52" s="7"/>
      <c r="F52" s="31" t="s">
        <v>10</v>
      </c>
      <c r="G52" s="1">
        <f>G50+H50</f>
        <v>12578.699999999997</v>
      </c>
    </row>
    <row r="53" spans="1:28" x14ac:dyDescent="0.3">
      <c r="C53" s="10" t="s">
        <v>10</v>
      </c>
      <c r="D53" s="6"/>
      <c r="E53" s="7" t="s">
        <v>10</v>
      </c>
      <c r="F53" s="31"/>
    </row>
    <row r="54" spans="1:28" x14ac:dyDescent="0.3">
      <c r="C54" s="10"/>
      <c r="D54" s="6"/>
      <c r="E54" s="7"/>
      <c r="F54" s="31"/>
    </row>
    <row r="55" spans="1:28" x14ac:dyDescent="0.3">
      <c r="C55" s="10"/>
      <c r="D55" s="6"/>
      <c r="E55" s="7"/>
      <c r="F55" s="31"/>
    </row>
    <row r="56" spans="1:28" x14ac:dyDescent="0.3">
      <c r="C56" s="10"/>
      <c r="D56" s="6"/>
      <c r="E56" s="7"/>
      <c r="F56" s="31"/>
    </row>
    <row r="57" spans="1:28" x14ac:dyDescent="0.3">
      <c r="D57" s="6"/>
      <c r="F57" s="31"/>
    </row>
    <row r="58" spans="1:28" x14ac:dyDescent="0.3">
      <c r="C58" s="10"/>
      <c r="D58" s="6"/>
      <c r="E58" s="7"/>
      <c r="F58" s="31"/>
    </row>
    <row r="59" spans="1:28" x14ac:dyDescent="0.3">
      <c r="C59" s="10"/>
      <c r="D59" s="6"/>
      <c r="E59" s="7"/>
      <c r="F59" s="31"/>
    </row>
    <row r="60" spans="1:28" x14ac:dyDescent="0.3">
      <c r="C60" s="10"/>
      <c r="D60" s="6"/>
      <c r="E60" s="7"/>
      <c r="F60" s="31"/>
    </row>
    <row r="61" spans="1:28" x14ac:dyDescent="0.3">
      <c r="C61" s="10"/>
      <c r="D61" s="6"/>
      <c r="E61" s="7"/>
      <c r="F61" s="31"/>
    </row>
    <row r="62" spans="1:28" x14ac:dyDescent="0.3">
      <c r="C62" s="10"/>
      <c r="D62" s="6"/>
      <c r="E62" s="7"/>
      <c r="F62" s="31"/>
    </row>
    <row r="63" spans="1:28" x14ac:dyDescent="0.3">
      <c r="C63" s="10"/>
      <c r="D63" s="6"/>
      <c r="E63" s="7"/>
      <c r="F63" s="31"/>
    </row>
    <row r="64" spans="1:28" x14ac:dyDescent="0.3">
      <c r="C64" s="10"/>
      <c r="D64" s="6"/>
      <c r="E64" s="7"/>
      <c r="F64" s="31"/>
    </row>
    <row r="65" spans="3:6" x14ac:dyDescent="0.3">
      <c r="C65" s="10"/>
      <c r="D65" s="6"/>
      <c r="E65" s="7"/>
      <c r="F65" s="31"/>
    </row>
    <row r="66" spans="3:6" x14ac:dyDescent="0.3">
      <c r="C66" s="10"/>
      <c r="D66" s="6"/>
      <c r="E66" s="7"/>
      <c r="F66" s="31"/>
    </row>
    <row r="67" spans="3:6" x14ac:dyDescent="0.3">
      <c r="C67" s="10"/>
      <c r="D67" s="6"/>
      <c r="F67" s="31"/>
    </row>
    <row r="68" spans="3:6" x14ac:dyDescent="0.3">
      <c r="C68" s="10"/>
      <c r="D68" s="6"/>
      <c r="E68" s="7"/>
      <c r="F68" s="31"/>
    </row>
    <row r="69" spans="3:6" x14ac:dyDescent="0.3">
      <c r="C69" s="7"/>
      <c r="D69" s="6"/>
      <c r="E69" s="7"/>
      <c r="F69" s="31"/>
    </row>
    <row r="70" spans="3:6" x14ac:dyDescent="0.3">
      <c r="C70" s="10"/>
      <c r="D70" s="6"/>
      <c r="E70" s="7"/>
      <c r="F70" s="31"/>
    </row>
    <row r="71" spans="3:6" x14ac:dyDescent="0.3">
      <c r="C71" s="10"/>
      <c r="D71" s="6"/>
      <c r="E71" s="7"/>
      <c r="F71" s="31"/>
    </row>
    <row r="72" spans="3:6" x14ac:dyDescent="0.3">
      <c r="C72" s="10"/>
      <c r="D72" s="6"/>
      <c r="E72" s="7"/>
      <c r="F72" s="31"/>
    </row>
    <row r="73" spans="3:6" x14ac:dyDescent="0.3">
      <c r="C73" s="10"/>
      <c r="D73" s="6"/>
      <c r="E73" s="7"/>
      <c r="F73" s="31"/>
    </row>
    <row r="74" spans="3:6" x14ac:dyDescent="0.3">
      <c r="C74" s="10"/>
      <c r="D74" s="6"/>
      <c r="E74" s="7"/>
      <c r="F74" s="31"/>
    </row>
    <row r="75" spans="3:6" x14ac:dyDescent="0.3">
      <c r="C75" s="10"/>
      <c r="D75" s="6"/>
      <c r="F75" s="31"/>
    </row>
    <row r="76" spans="3:6" x14ac:dyDescent="0.3">
      <c r="C76" s="10"/>
      <c r="D76" s="6"/>
      <c r="F76" s="31"/>
    </row>
    <row r="77" spans="3:6" x14ac:dyDescent="0.3">
      <c r="C77" s="10"/>
      <c r="D77" s="6"/>
      <c r="F77" s="31"/>
    </row>
    <row r="78" spans="3:6" x14ac:dyDescent="0.3">
      <c r="C78" s="10"/>
      <c r="D78" s="6"/>
      <c r="F78" s="31"/>
    </row>
    <row r="79" spans="3:6" x14ac:dyDescent="0.3">
      <c r="C79" s="10"/>
      <c r="D79" s="6"/>
      <c r="E79" s="7"/>
      <c r="F79" s="31"/>
    </row>
    <row r="80" spans="3:6" x14ac:dyDescent="0.3">
      <c r="C80" s="10"/>
      <c r="D80" s="6"/>
      <c r="F80" s="31"/>
    </row>
    <row r="81" spans="3:6" x14ac:dyDescent="0.3">
      <c r="C81" s="10"/>
      <c r="D81" s="6"/>
      <c r="E81" s="7"/>
      <c r="F81" s="31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65" fitToWidth="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5"/>
  <sheetViews>
    <sheetView workbookViewId="0">
      <selection activeCell="G15" sqref="G15"/>
    </sheetView>
  </sheetViews>
  <sheetFormatPr defaultColWidth="9.33203125" defaultRowHeight="14.4" x14ac:dyDescent="0.3"/>
  <cols>
    <col min="1" max="1" width="14.33203125" style="13" customWidth="1"/>
    <col min="2" max="2" width="25.5546875" style="10" customWidth="1"/>
    <col min="3" max="3" width="11" style="6" bestFit="1" customWidth="1"/>
    <col min="4" max="4" width="32.44140625" style="7" customWidth="1"/>
    <col min="5" max="5" width="11.33203125" style="7" bestFit="1" customWidth="1"/>
    <col min="6" max="6" width="23.33203125" style="13" bestFit="1" customWidth="1"/>
    <col min="7" max="7" width="11.5546875" style="7" bestFit="1" customWidth="1"/>
    <col min="8" max="9" width="10.44140625" style="7" customWidth="1"/>
    <col min="10" max="11" width="13" style="7" bestFit="1" customWidth="1"/>
    <col min="12" max="12" width="10.6640625" style="7" customWidth="1"/>
    <col min="13" max="15" width="13" style="7" bestFit="1" customWidth="1"/>
    <col min="16" max="16" width="13" style="8" bestFit="1" customWidth="1"/>
    <col min="17" max="17" width="13" style="7" bestFit="1" customWidth="1"/>
    <col min="18" max="18" width="12.44140625" style="7" bestFit="1" customWidth="1"/>
    <col min="19" max="19" width="12.33203125" style="7" bestFit="1" customWidth="1"/>
    <col min="20" max="20" width="12" style="7" customWidth="1"/>
    <col min="21" max="21" width="14.33203125" style="7" customWidth="1"/>
    <col min="22" max="23" width="12" style="7" customWidth="1"/>
    <col min="24" max="24" width="9.33203125" style="7" bestFit="1" customWidth="1"/>
    <col min="25" max="25" width="10.6640625" style="7" customWidth="1"/>
    <col min="26" max="26" width="10.5546875" style="7" bestFit="1" customWidth="1"/>
    <col min="27" max="27" width="11.33203125" style="7" bestFit="1" customWidth="1"/>
    <col min="28" max="28" width="9.6640625" style="7" bestFit="1" customWidth="1"/>
    <col min="29" max="16384" width="9.33203125" style="7"/>
  </cols>
  <sheetData>
    <row r="1" spans="1:25" ht="54.6" customHeight="1" x14ac:dyDescent="0.3">
      <c r="A1" s="4"/>
      <c r="B1" s="5"/>
    </row>
    <row r="2" spans="1:25" ht="15.6" x14ac:dyDescent="0.3">
      <c r="A2" s="14" t="s">
        <v>79</v>
      </c>
      <c r="B2" s="5"/>
    </row>
    <row r="3" spans="1:25" s="9" customFormat="1" x14ac:dyDescent="0.3">
      <c r="A3" s="38" t="s">
        <v>0</v>
      </c>
      <c r="B3" s="20" t="s">
        <v>61</v>
      </c>
      <c r="C3" s="19" t="s">
        <v>2</v>
      </c>
      <c r="D3" s="18" t="s">
        <v>1</v>
      </c>
      <c r="E3" s="21" t="s">
        <v>3</v>
      </c>
      <c r="F3" s="39" t="s">
        <v>62</v>
      </c>
      <c r="G3" s="21"/>
      <c r="H3" s="22"/>
      <c r="I3" s="22"/>
      <c r="J3" s="22"/>
      <c r="K3" s="21"/>
      <c r="L3" s="22"/>
      <c r="M3" s="21"/>
      <c r="N3" s="22"/>
      <c r="O3" s="21"/>
      <c r="P3" s="22"/>
      <c r="Q3" s="21"/>
      <c r="R3" s="22"/>
      <c r="S3" s="21"/>
      <c r="T3" s="21"/>
      <c r="U3" s="22"/>
      <c r="V3" s="22"/>
      <c r="W3" s="22"/>
      <c r="X3" s="21"/>
      <c r="Y3" s="21"/>
    </row>
    <row r="4" spans="1:25" x14ac:dyDescent="0.3">
      <c r="A4" s="13">
        <v>44662</v>
      </c>
      <c r="B4" s="12" t="s">
        <v>97</v>
      </c>
      <c r="C4" s="6" t="s">
        <v>98</v>
      </c>
      <c r="D4" s="10" t="s">
        <v>103</v>
      </c>
      <c r="E4" s="84">
        <v>833.78</v>
      </c>
      <c r="F4" s="13">
        <v>44706</v>
      </c>
    </row>
    <row r="5" spans="1:25" x14ac:dyDescent="0.3">
      <c r="A5" s="13">
        <v>44684</v>
      </c>
      <c r="B5" s="12" t="s">
        <v>110</v>
      </c>
      <c r="C5" s="6" t="s">
        <v>114</v>
      </c>
      <c r="D5" s="10" t="s">
        <v>127</v>
      </c>
      <c r="E5" s="84">
        <v>250</v>
      </c>
      <c r="F5" s="13">
        <v>44769</v>
      </c>
    </row>
    <row r="6" spans="1:25" x14ac:dyDescent="0.3">
      <c r="A6" s="13">
        <v>44732</v>
      </c>
      <c r="B6" s="12" t="s">
        <v>136</v>
      </c>
      <c r="C6" s="6" t="s">
        <v>132</v>
      </c>
      <c r="D6" s="10" t="s">
        <v>60</v>
      </c>
      <c r="E6" s="84">
        <v>662.26</v>
      </c>
      <c r="F6" s="13">
        <v>44706</v>
      </c>
    </row>
    <row r="7" spans="1:25" x14ac:dyDescent="0.3">
      <c r="A7" s="13">
        <v>44753</v>
      </c>
      <c r="B7" s="12" t="s">
        <v>97</v>
      </c>
      <c r="C7" s="6" t="s">
        <v>138</v>
      </c>
      <c r="D7" s="10" t="s">
        <v>103</v>
      </c>
      <c r="E7" s="84">
        <v>205.17</v>
      </c>
      <c r="F7" s="13">
        <v>44832</v>
      </c>
    </row>
    <row r="8" spans="1:25" x14ac:dyDescent="0.3">
      <c r="A8" s="13">
        <v>44838</v>
      </c>
      <c r="B8" s="12" t="s">
        <v>158</v>
      </c>
      <c r="C8" s="6" t="s">
        <v>164</v>
      </c>
      <c r="D8" s="10" t="s">
        <v>167</v>
      </c>
      <c r="E8" s="84">
        <v>240</v>
      </c>
      <c r="F8" s="13">
        <v>44895</v>
      </c>
    </row>
    <row r="9" spans="1:25" x14ac:dyDescent="0.3">
      <c r="A9" s="13">
        <v>44846</v>
      </c>
      <c r="B9" s="12" t="s">
        <v>159</v>
      </c>
      <c r="C9" s="6" t="s">
        <v>163</v>
      </c>
      <c r="D9" s="10" t="s">
        <v>169</v>
      </c>
      <c r="E9" s="84">
        <v>192</v>
      </c>
      <c r="F9" s="13">
        <v>44895</v>
      </c>
      <c r="K9" s="8"/>
      <c r="P9" s="7"/>
    </row>
    <row r="10" spans="1:25" x14ac:dyDescent="0.3">
      <c r="A10" s="13">
        <v>44873</v>
      </c>
      <c r="B10" s="12" t="s">
        <v>177</v>
      </c>
      <c r="C10" s="6" t="s">
        <v>180</v>
      </c>
      <c r="D10" s="10" t="s">
        <v>185</v>
      </c>
      <c r="E10" s="84">
        <v>409.68</v>
      </c>
      <c r="F10" s="13">
        <v>44586</v>
      </c>
      <c r="K10" s="8"/>
      <c r="P10" s="7"/>
    </row>
    <row r="11" spans="1:25" x14ac:dyDescent="0.3">
      <c r="A11" s="13">
        <v>44901</v>
      </c>
      <c r="B11" s="12" t="s">
        <v>191</v>
      </c>
      <c r="C11" s="6" t="s">
        <v>196</v>
      </c>
      <c r="D11" s="10" t="s">
        <v>200</v>
      </c>
      <c r="E11" s="84">
        <v>378</v>
      </c>
      <c r="F11" s="13">
        <v>44586</v>
      </c>
      <c r="K11" s="8"/>
      <c r="P11" s="7"/>
    </row>
    <row r="12" spans="1:25" x14ac:dyDescent="0.3">
      <c r="A12" s="13">
        <v>44901</v>
      </c>
      <c r="B12" s="12" t="s">
        <v>192</v>
      </c>
      <c r="C12" s="6" t="s">
        <v>197</v>
      </c>
      <c r="D12" s="10" t="s">
        <v>200</v>
      </c>
      <c r="E12" s="84">
        <v>477.6</v>
      </c>
      <c r="F12" s="13">
        <v>44586</v>
      </c>
      <c r="K12" s="8"/>
      <c r="P12" s="7"/>
    </row>
    <row r="13" spans="1:25" x14ac:dyDescent="0.3">
      <c r="A13" s="13">
        <v>44901</v>
      </c>
      <c r="B13" s="12" t="s">
        <v>193</v>
      </c>
      <c r="C13" s="6" t="s">
        <v>198</v>
      </c>
      <c r="D13" s="10" t="s">
        <v>201</v>
      </c>
      <c r="E13" s="84">
        <v>1200</v>
      </c>
      <c r="F13" s="13">
        <v>44586</v>
      </c>
    </row>
    <row r="14" spans="1:25" x14ac:dyDescent="0.3">
      <c r="A14" s="13">
        <v>44931</v>
      </c>
      <c r="B14" s="12" t="s">
        <v>97</v>
      </c>
      <c r="C14" s="6" t="s">
        <v>210</v>
      </c>
      <c r="D14" s="10" t="s">
        <v>103</v>
      </c>
      <c r="E14" s="84">
        <v>403.46</v>
      </c>
      <c r="F14" s="13">
        <v>45014</v>
      </c>
    </row>
    <row r="15" spans="1:25" x14ac:dyDescent="0.3">
      <c r="A15" s="13">
        <v>45015</v>
      </c>
      <c r="B15" s="10" t="s">
        <v>226</v>
      </c>
      <c r="C15" s="6" t="s">
        <v>233</v>
      </c>
      <c r="D15" s="7" t="s">
        <v>236</v>
      </c>
      <c r="E15" s="7">
        <v>3040.22</v>
      </c>
      <c r="F15" s="13">
        <v>45014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23766-9382-48F4-B3C6-9174325E041E}">
  <dimension ref="A1:AB16"/>
  <sheetViews>
    <sheetView zoomScaleNormal="100" workbookViewId="0">
      <selection activeCell="B16" sqref="B16"/>
    </sheetView>
  </sheetViews>
  <sheetFormatPr defaultRowHeight="13.2" x14ac:dyDescent="0.25"/>
  <cols>
    <col min="1" max="1" width="11.77734375" style="94" bestFit="1" customWidth="1"/>
    <col min="2" max="2" width="30.5546875" style="94" bestFit="1" customWidth="1"/>
    <col min="3" max="3" width="41.21875" style="94" bestFit="1" customWidth="1"/>
    <col min="4" max="4" width="22" style="94" customWidth="1"/>
    <col min="5" max="5" width="15" style="94" bestFit="1" customWidth="1"/>
    <col min="6" max="16384" width="8.88671875" style="94"/>
  </cols>
  <sheetData>
    <row r="1" spans="1:28" ht="55.8" customHeight="1" x14ac:dyDescent="0.25"/>
    <row r="2" spans="1:28" ht="15.6" x14ac:dyDescent="0.25">
      <c r="A2" s="95" t="s">
        <v>89</v>
      </c>
    </row>
    <row r="3" spans="1:28" s="100" customFormat="1" ht="14.4" x14ac:dyDescent="0.25">
      <c r="A3" s="96" t="s">
        <v>0</v>
      </c>
      <c r="B3" s="97" t="s">
        <v>61</v>
      </c>
      <c r="C3" s="98" t="s">
        <v>64</v>
      </c>
      <c r="D3" s="98" t="s">
        <v>90</v>
      </c>
      <c r="E3" s="97" t="s">
        <v>91</v>
      </c>
      <c r="F3" s="99"/>
      <c r="G3" s="99"/>
      <c r="H3" s="97"/>
      <c r="I3" s="99"/>
      <c r="J3" s="97"/>
      <c r="K3" s="99"/>
      <c r="L3" s="97"/>
      <c r="M3" s="99"/>
      <c r="N3" s="97"/>
      <c r="O3" s="99"/>
      <c r="P3" s="97"/>
      <c r="Q3" s="97"/>
      <c r="R3" s="99"/>
      <c r="S3" s="99"/>
      <c r="T3" s="99"/>
      <c r="U3" s="97"/>
      <c r="V3" s="97"/>
    </row>
    <row r="4" spans="1:28" ht="14.4" x14ac:dyDescent="0.25">
      <c r="A4" s="101">
        <v>44662</v>
      </c>
      <c r="B4" s="102">
        <v>553769603</v>
      </c>
      <c r="C4" s="103" t="s">
        <v>106</v>
      </c>
      <c r="D4" s="103" t="s">
        <v>105</v>
      </c>
      <c r="E4" s="106">
        <v>39.700000000000003</v>
      </c>
    </row>
    <row r="5" spans="1:28" x14ac:dyDescent="0.25">
      <c r="A5" s="105">
        <v>44697</v>
      </c>
      <c r="B5" s="94">
        <v>173236863</v>
      </c>
      <c r="C5" s="102" t="s">
        <v>128</v>
      </c>
      <c r="D5" s="94" t="s">
        <v>105</v>
      </c>
      <c r="E5" s="110">
        <v>6.9</v>
      </c>
    </row>
    <row r="6" spans="1:28" s="106" customFormat="1" ht="14.4" x14ac:dyDescent="0.25">
      <c r="A6" s="101">
        <v>44753</v>
      </c>
      <c r="B6" s="102">
        <v>553769603</v>
      </c>
      <c r="C6" s="103" t="s">
        <v>106</v>
      </c>
      <c r="D6" s="103" t="s">
        <v>105</v>
      </c>
      <c r="E6" s="110">
        <v>9.77</v>
      </c>
      <c r="F6" s="104"/>
      <c r="G6" s="104"/>
      <c r="H6" s="104"/>
      <c r="AB6" s="106">
        <v>9.77</v>
      </c>
    </row>
    <row r="7" spans="1:28" s="107" customFormat="1" ht="14.4" x14ac:dyDescent="0.25">
      <c r="A7" s="101">
        <v>44837</v>
      </c>
      <c r="B7" s="102">
        <v>553769603</v>
      </c>
      <c r="C7" s="103" t="s">
        <v>106</v>
      </c>
      <c r="D7" s="103" t="s">
        <v>105</v>
      </c>
      <c r="E7" s="106">
        <v>4.62</v>
      </c>
      <c r="F7" s="104"/>
      <c r="G7" s="104"/>
    </row>
    <row r="8" spans="1:28" s="107" customFormat="1" ht="14.4" x14ac:dyDescent="0.25">
      <c r="A8" s="101">
        <v>44838</v>
      </c>
      <c r="B8" s="108">
        <v>440498250</v>
      </c>
      <c r="C8" s="103" t="s">
        <v>172</v>
      </c>
      <c r="D8" s="103" t="s">
        <v>105</v>
      </c>
      <c r="E8" s="106">
        <v>40</v>
      </c>
      <c r="F8" s="104"/>
      <c r="G8" s="104"/>
    </row>
    <row r="9" spans="1:28" s="107" customFormat="1" ht="14.4" x14ac:dyDescent="0.25">
      <c r="A9" s="101">
        <v>44846</v>
      </c>
      <c r="B9" s="108">
        <v>887750270</v>
      </c>
      <c r="C9" s="103" t="s">
        <v>173</v>
      </c>
      <c r="D9" s="103" t="s">
        <v>105</v>
      </c>
      <c r="E9" s="106">
        <v>32</v>
      </c>
      <c r="F9" s="104"/>
      <c r="G9" s="104"/>
    </row>
    <row r="10" spans="1:28" ht="14.4" x14ac:dyDescent="0.25">
      <c r="A10" s="105">
        <v>44873</v>
      </c>
      <c r="B10" s="102">
        <v>173552264</v>
      </c>
      <c r="C10" s="103" t="s">
        <v>186</v>
      </c>
      <c r="D10" s="103" t="s">
        <v>105</v>
      </c>
      <c r="E10" s="110">
        <v>68.28</v>
      </c>
    </row>
    <row r="11" spans="1:28" ht="14.4" x14ac:dyDescent="0.25">
      <c r="A11" s="105">
        <v>44901</v>
      </c>
      <c r="B11" s="102">
        <v>175366190</v>
      </c>
      <c r="C11" s="103" t="s">
        <v>202</v>
      </c>
      <c r="D11" s="103" t="s">
        <v>105</v>
      </c>
      <c r="E11" s="110">
        <v>63</v>
      </c>
    </row>
    <row r="12" spans="1:28" ht="14.4" x14ac:dyDescent="0.25">
      <c r="A12" s="105">
        <v>44901</v>
      </c>
      <c r="B12" s="102">
        <v>283906573</v>
      </c>
      <c r="C12" s="103" t="s">
        <v>203</v>
      </c>
      <c r="D12" s="103" t="s">
        <v>105</v>
      </c>
      <c r="E12" s="110">
        <v>79.599999999999994</v>
      </c>
    </row>
    <row r="13" spans="1:28" ht="14.4" x14ac:dyDescent="0.25">
      <c r="A13" s="105">
        <v>44901</v>
      </c>
      <c r="B13" s="102">
        <v>400500180</v>
      </c>
      <c r="C13" s="103" t="s">
        <v>204</v>
      </c>
      <c r="D13" s="103" t="s">
        <v>105</v>
      </c>
      <c r="E13" s="110">
        <v>200</v>
      </c>
    </row>
    <row r="14" spans="1:28" ht="14.4" x14ac:dyDescent="0.25">
      <c r="A14" s="105">
        <v>44931</v>
      </c>
      <c r="B14" s="102">
        <v>553769603</v>
      </c>
      <c r="C14" s="103" t="s">
        <v>106</v>
      </c>
      <c r="D14" s="103" t="s">
        <v>105</v>
      </c>
      <c r="E14" s="110">
        <v>19.21</v>
      </c>
    </row>
    <row r="15" spans="1:28" ht="14.4" x14ac:dyDescent="0.25">
      <c r="A15" s="109">
        <v>45014</v>
      </c>
      <c r="B15" s="102">
        <v>207853851</v>
      </c>
      <c r="C15" s="103" t="s">
        <v>220</v>
      </c>
      <c r="D15" s="103" t="s">
        <v>105</v>
      </c>
      <c r="E15" s="110">
        <v>3040.22</v>
      </c>
    </row>
    <row r="16" spans="1:28" x14ac:dyDescent="0.25">
      <c r="E16" s="111">
        <f>SUM(E4:E15)</f>
        <v>3603.2999999999997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31"/>
  <sheetViews>
    <sheetView topLeftCell="A117" zoomScale="106" zoomScaleNormal="106" workbookViewId="0">
      <selection activeCell="J131" sqref="J131"/>
    </sheetView>
  </sheetViews>
  <sheetFormatPr defaultRowHeight="13.2" x14ac:dyDescent="0.25"/>
  <cols>
    <col min="5" max="5" width="12.6640625" bestFit="1" customWidth="1"/>
    <col min="6" max="6" width="0.33203125" customWidth="1"/>
    <col min="7" max="7" width="29.33203125" customWidth="1"/>
    <col min="8" max="8" width="11.6640625" customWidth="1"/>
    <col min="11" max="11" width="16.33203125" customWidth="1"/>
  </cols>
  <sheetData>
    <row r="1" spans="1:8" ht="13.8" thickBot="1" x14ac:dyDescent="0.3">
      <c r="A1" s="63"/>
      <c r="B1" s="64"/>
      <c r="C1" s="64"/>
      <c r="D1" s="64"/>
      <c r="E1" s="64"/>
      <c r="F1" s="64"/>
      <c r="G1" s="64"/>
      <c r="H1" s="65"/>
    </row>
    <row r="2" spans="1:8" x14ac:dyDescent="0.25">
      <c r="A2" s="78" t="s">
        <v>43</v>
      </c>
      <c r="B2" s="79"/>
      <c r="C2" s="79" t="s">
        <v>104</v>
      </c>
      <c r="D2" s="79"/>
      <c r="E2" s="79"/>
      <c r="F2" s="79"/>
      <c r="G2" s="79"/>
      <c r="H2" s="80"/>
    </row>
    <row r="3" spans="1:8" x14ac:dyDescent="0.25">
      <c r="A3" s="66"/>
      <c r="B3" s="25"/>
      <c r="C3" s="25"/>
      <c r="D3" s="25"/>
      <c r="E3" s="26"/>
      <c r="F3" s="25"/>
      <c r="G3" s="25"/>
      <c r="H3" s="67"/>
    </row>
    <row r="4" spans="1:8" x14ac:dyDescent="0.25">
      <c r="A4" s="66" t="s">
        <v>44</v>
      </c>
      <c r="B4" s="25"/>
      <c r="C4" s="25"/>
      <c r="E4" s="32">
        <v>8211.48</v>
      </c>
      <c r="F4" s="25" t="s">
        <v>45</v>
      </c>
      <c r="G4" s="25"/>
      <c r="H4" s="67">
        <v>7965.2</v>
      </c>
    </row>
    <row r="5" spans="1:8" x14ac:dyDescent="0.25">
      <c r="A5" s="68"/>
      <c r="F5" s="25"/>
      <c r="G5" s="25"/>
      <c r="H5" s="67"/>
    </row>
    <row r="6" spans="1:8" x14ac:dyDescent="0.25">
      <c r="A6" s="66" t="s">
        <v>47</v>
      </c>
      <c r="B6" s="25"/>
      <c r="C6" s="25"/>
      <c r="D6" s="25"/>
      <c r="E6" s="26">
        <v>4353.6899999999996</v>
      </c>
      <c r="F6" s="25" t="s">
        <v>48</v>
      </c>
      <c r="G6" s="25"/>
      <c r="H6" s="67">
        <v>3628.79</v>
      </c>
    </row>
    <row r="7" spans="1:8" x14ac:dyDescent="0.25">
      <c r="A7" s="66"/>
      <c r="B7" s="25"/>
      <c r="C7" s="25"/>
      <c r="D7" s="25"/>
      <c r="E7" s="26"/>
      <c r="H7" s="69"/>
    </row>
    <row r="8" spans="1:8" ht="14.4" x14ac:dyDescent="0.3">
      <c r="A8" s="66" t="s">
        <v>49</v>
      </c>
      <c r="B8" s="25"/>
      <c r="C8" s="25"/>
      <c r="D8" s="25"/>
      <c r="E8" s="29">
        <v>-971.18</v>
      </c>
      <c r="F8" s="25"/>
      <c r="G8" s="25"/>
      <c r="H8" s="67"/>
    </row>
    <row r="9" spans="1:8" x14ac:dyDescent="0.25">
      <c r="A9" s="66"/>
      <c r="B9" s="25"/>
      <c r="C9" s="25"/>
      <c r="D9" s="25"/>
      <c r="E9" s="70"/>
      <c r="F9" s="71"/>
      <c r="G9" s="71"/>
      <c r="H9" s="72"/>
    </row>
    <row r="10" spans="1:8" ht="13.8" thickBot="1" x14ac:dyDescent="0.3">
      <c r="A10" s="73" t="s">
        <v>50</v>
      </c>
      <c r="B10" s="74"/>
      <c r="C10" s="74"/>
      <c r="D10" s="74"/>
      <c r="E10" s="75">
        <f>SUM(E4:E9)</f>
        <v>11593.989999999998</v>
      </c>
      <c r="F10" s="76"/>
      <c r="G10" s="76"/>
      <c r="H10" s="77">
        <f>SUM(H4:H8)</f>
        <v>11593.99</v>
      </c>
    </row>
    <row r="12" spans="1:8" ht="13.8" thickBot="1" x14ac:dyDescent="0.3"/>
    <row r="13" spans="1:8" x14ac:dyDescent="0.25">
      <c r="A13" s="78" t="s">
        <v>43</v>
      </c>
      <c r="B13" s="79"/>
      <c r="C13" s="79" t="s">
        <v>88</v>
      </c>
      <c r="D13" s="79"/>
      <c r="E13" s="79"/>
      <c r="F13" s="79"/>
      <c r="G13" s="79"/>
      <c r="H13" s="80"/>
    </row>
    <row r="14" spans="1:8" x14ac:dyDescent="0.25">
      <c r="A14" s="66"/>
      <c r="B14" s="25"/>
      <c r="C14" s="25"/>
      <c r="D14" s="25"/>
      <c r="E14" s="26"/>
      <c r="F14" s="25"/>
      <c r="G14" s="25"/>
      <c r="H14" s="67"/>
    </row>
    <row r="15" spans="1:8" x14ac:dyDescent="0.25">
      <c r="A15" s="66" t="s">
        <v>44</v>
      </c>
      <c r="B15" s="25"/>
      <c r="C15" s="25"/>
      <c r="E15" s="32">
        <v>8211.48</v>
      </c>
      <c r="F15" s="25" t="s">
        <v>45</v>
      </c>
      <c r="G15" s="25"/>
      <c r="H15" s="67">
        <v>7103.18</v>
      </c>
    </row>
    <row r="16" spans="1:8" x14ac:dyDescent="0.25">
      <c r="A16" s="68"/>
      <c r="F16" s="25"/>
      <c r="G16" s="25"/>
      <c r="H16" s="67"/>
    </row>
    <row r="17" spans="1:8" x14ac:dyDescent="0.25">
      <c r="A17" s="66" t="s">
        <v>47</v>
      </c>
      <c r="B17" s="25"/>
      <c r="C17" s="25"/>
      <c r="D17" s="25"/>
      <c r="E17" s="26">
        <v>4354.3</v>
      </c>
      <c r="F17" s="25" t="s">
        <v>48</v>
      </c>
      <c r="G17" s="25"/>
      <c r="H17" s="67">
        <v>3629.4</v>
      </c>
    </row>
    <row r="18" spans="1:8" x14ac:dyDescent="0.25">
      <c r="A18" s="66"/>
      <c r="B18" s="25"/>
      <c r="C18" s="25"/>
      <c r="D18" s="25"/>
      <c r="E18" s="26"/>
      <c r="H18" s="69"/>
    </row>
    <row r="19" spans="1:8" ht="14.4" x14ac:dyDescent="0.3">
      <c r="A19" s="66" t="s">
        <v>49</v>
      </c>
      <c r="B19" s="25"/>
      <c r="C19" s="25"/>
      <c r="D19" s="25"/>
      <c r="E19" s="29">
        <v>1833.2</v>
      </c>
      <c r="F19" s="25"/>
      <c r="G19" s="25"/>
      <c r="H19" s="67"/>
    </row>
    <row r="20" spans="1:8" x14ac:dyDescent="0.25">
      <c r="A20" s="66"/>
      <c r="B20" s="25"/>
      <c r="C20" s="25"/>
      <c r="D20" s="25"/>
      <c r="E20" s="70"/>
      <c r="F20" s="71"/>
      <c r="G20" s="71"/>
      <c r="H20" s="72"/>
    </row>
    <row r="21" spans="1:8" ht="13.8" thickBot="1" x14ac:dyDescent="0.3">
      <c r="A21" s="73" t="s">
        <v>50</v>
      </c>
      <c r="B21" s="74"/>
      <c r="C21" s="74"/>
      <c r="D21" s="74"/>
      <c r="E21" s="75">
        <f>SUM(E15+E17-E19)</f>
        <v>10732.579999999998</v>
      </c>
      <c r="F21" s="76"/>
      <c r="G21" s="76"/>
      <c r="H21" s="77">
        <f>SUM(H15:H19)</f>
        <v>10732.58</v>
      </c>
    </row>
    <row r="22" spans="1:8" x14ac:dyDescent="0.25">
      <c r="A22" s="25"/>
      <c r="B22" s="25"/>
      <c r="C22" s="25"/>
      <c r="D22" s="25"/>
      <c r="E22" s="26"/>
      <c r="H22" s="26"/>
    </row>
    <row r="23" spans="1:8" ht="13.8" thickBot="1" x14ac:dyDescent="0.3"/>
    <row r="24" spans="1:8" x14ac:dyDescent="0.25">
      <c r="A24" s="78" t="s">
        <v>43</v>
      </c>
      <c r="B24" s="79"/>
      <c r="C24" s="79" t="s">
        <v>87</v>
      </c>
      <c r="D24" s="79"/>
      <c r="E24" s="79"/>
      <c r="F24" s="79"/>
      <c r="G24" s="79"/>
      <c r="H24" s="80"/>
    </row>
    <row r="25" spans="1:8" x14ac:dyDescent="0.25">
      <c r="A25" s="66"/>
      <c r="B25" s="25"/>
      <c r="C25" s="25"/>
      <c r="D25" s="25"/>
      <c r="E25" s="26"/>
      <c r="F25" s="25"/>
      <c r="G25" s="25"/>
      <c r="H25" s="67"/>
    </row>
    <row r="26" spans="1:8" x14ac:dyDescent="0.25">
      <c r="A26" s="66" t="s">
        <v>44</v>
      </c>
      <c r="B26" s="25"/>
      <c r="C26" s="25"/>
      <c r="E26" s="32">
        <v>8211.48</v>
      </c>
      <c r="F26" s="25" t="s">
        <v>45</v>
      </c>
      <c r="G26" s="25"/>
      <c r="H26" s="67">
        <v>6130.75</v>
      </c>
    </row>
    <row r="27" spans="1:8" x14ac:dyDescent="0.25">
      <c r="A27" s="68"/>
      <c r="F27" s="25"/>
      <c r="G27" s="25"/>
      <c r="H27" s="67"/>
    </row>
    <row r="28" spans="1:8" x14ac:dyDescent="0.25">
      <c r="A28" s="66" t="s">
        <v>47</v>
      </c>
      <c r="B28" s="25"/>
      <c r="C28" s="25"/>
      <c r="D28" s="25"/>
      <c r="E28" s="26">
        <v>4354.3</v>
      </c>
      <c r="F28" s="25" t="s">
        <v>48</v>
      </c>
      <c r="G28" s="25"/>
      <c r="H28" s="67">
        <v>3629.4</v>
      </c>
    </row>
    <row r="29" spans="1:8" x14ac:dyDescent="0.25">
      <c r="A29" s="66"/>
      <c r="B29" s="25"/>
      <c r="C29" s="25"/>
      <c r="D29" s="25"/>
      <c r="E29" s="26"/>
      <c r="H29" s="69"/>
    </row>
    <row r="30" spans="1:8" ht="14.4" x14ac:dyDescent="0.3">
      <c r="A30" s="66" t="s">
        <v>49</v>
      </c>
      <c r="B30" s="25"/>
      <c r="C30" s="25"/>
      <c r="D30" s="25"/>
      <c r="E30" s="29">
        <v>2805.63</v>
      </c>
      <c r="F30" s="25"/>
      <c r="G30" s="25"/>
      <c r="H30" s="67"/>
    </row>
    <row r="31" spans="1:8" x14ac:dyDescent="0.25">
      <c r="A31" s="66"/>
      <c r="B31" s="25"/>
      <c r="C31" s="25"/>
      <c r="D31" s="25"/>
      <c r="E31" s="70"/>
      <c r="F31" s="71"/>
      <c r="G31" s="71"/>
      <c r="H31" s="72"/>
    </row>
    <row r="32" spans="1:8" ht="13.8" thickBot="1" x14ac:dyDescent="0.3">
      <c r="A32" s="73" t="s">
        <v>50</v>
      </c>
      <c r="B32" s="74"/>
      <c r="C32" s="74"/>
      <c r="D32" s="74"/>
      <c r="E32" s="75">
        <f>SUM(E26+E28-E30)</f>
        <v>9760.1499999999978</v>
      </c>
      <c r="F32" s="76"/>
      <c r="G32" s="76"/>
      <c r="H32" s="77">
        <f>SUM(H26:H30)</f>
        <v>9760.15</v>
      </c>
    </row>
    <row r="34" spans="1:8" ht="13.8" thickBot="1" x14ac:dyDescent="0.3"/>
    <row r="35" spans="1:8" x14ac:dyDescent="0.25">
      <c r="A35" s="78" t="s">
        <v>43</v>
      </c>
      <c r="B35" s="79"/>
      <c r="C35" s="79" t="s">
        <v>86</v>
      </c>
      <c r="D35" s="79"/>
      <c r="E35" s="79"/>
      <c r="F35" s="79"/>
      <c r="G35" s="79"/>
      <c r="H35" s="80"/>
    </row>
    <row r="36" spans="1:8" x14ac:dyDescent="0.25">
      <c r="A36" s="66"/>
      <c r="B36" s="25"/>
      <c r="C36" s="25"/>
      <c r="D36" s="25"/>
      <c r="E36" s="26"/>
      <c r="F36" s="25"/>
      <c r="G36" s="25"/>
      <c r="H36" s="67"/>
    </row>
    <row r="37" spans="1:8" x14ac:dyDescent="0.25">
      <c r="A37" s="66" t="s">
        <v>44</v>
      </c>
      <c r="B37" s="25"/>
      <c r="C37" s="25"/>
      <c r="E37" s="32">
        <v>8211.48</v>
      </c>
      <c r="F37" s="25" t="s">
        <v>45</v>
      </c>
      <c r="G37" s="25"/>
      <c r="H37" s="67">
        <v>5872.98</v>
      </c>
    </row>
    <row r="38" spans="1:8" x14ac:dyDescent="0.25">
      <c r="A38" s="68"/>
      <c r="F38" s="25"/>
      <c r="G38" s="25"/>
      <c r="H38" s="67"/>
    </row>
    <row r="39" spans="1:8" x14ac:dyDescent="0.25">
      <c r="A39" s="66" t="s">
        <v>47</v>
      </c>
      <c r="B39" s="25"/>
      <c r="C39" s="25"/>
      <c r="D39" s="25"/>
      <c r="E39" s="26">
        <v>4354.3</v>
      </c>
      <c r="F39" s="25" t="s">
        <v>48</v>
      </c>
      <c r="G39" s="25"/>
      <c r="H39" s="67">
        <v>3629.4</v>
      </c>
    </row>
    <row r="40" spans="1:8" x14ac:dyDescent="0.25">
      <c r="A40" s="66"/>
      <c r="B40" s="25"/>
      <c r="C40" s="25"/>
      <c r="D40" s="25"/>
      <c r="E40" s="26"/>
      <c r="H40" s="69"/>
    </row>
    <row r="41" spans="1:8" ht="14.4" x14ac:dyDescent="0.3">
      <c r="A41" s="66" t="s">
        <v>49</v>
      </c>
      <c r="B41" s="25"/>
      <c r="C41" s="25"/>
      <c r="D41" s="25"/>
      <c r="E41" s="29">
        <v>3063.4</v>
      </c>
      <c r="F41" s="25"/>
      <c r="G41" s="25"/>
      <c r="H41" s="67"/>
    </row>
    <row r="42" spans="1:8" x14ac:dyDescent="0.25">
      <c r="A42" s="66"/>
      <c r="B42" s="25"/>
      <c r="C42" s="25"/>
      <c r="D42" s="25"/>
      <c r="E42" s="26"/>
      <c r="F42" s="25"/>
      <c r="G42" s="25"/>
      <c r="H42" s="69"/>
    </row>
    <row r="43" spans="1:8" ht="13.8" thickBot="1" x14ac:dyDescent="0.3">
      <c r="A43" s="73" t="s">
        <v>50</v>
      </c>
      <c r="B43" s="74"/>
      <c r="C43" s="74"/>
      <c r="D43" s="74"/>
      <c r="E43" s="75">
        <f>SUM(E37+E39-E41)</f>
        <v>9502.3799999999992</v>
      </c>
      <c r="F43" s="76"/>
      <c r="G43" s="76"/>
      <c r="H43" s="77">
        <f>SUM(H37:H41)</f>
        <v>9502.3799999999992</v>
      </c>
    </row>
    <row r="45" spans="1:8" ht="13.8" thickBot="1" x14ac:dyDescent="0.3"/>
    <row r="46" spans="1:8" x14ac:dyDescent="0.25">
      <c r="A46" s="78" t="s">
        <v>43</v>
      </c>
      <c r="B46" s="79"/>
      <c r="C46" s="79" t="s">
        <v>85</v>
      </c>
      <c r="D46" s="79"/>
      <c r="E46" s="79"/>
      <c r="F46" s="79"/>
      <c r="G46" s="64"/>
      <c r="H46" s="65"/>
    </row>
    <row r="47" spans="1:8" x14ac:dyDescent="0.25">
      <c r="A47" s="66"/>
      <c r="B47" s="25"/>
      <c r="C47" s="25"/>
      <c r="D47" s="25"/>
      <c r="E47" s="26"/>
      <c r="F47" s="25"/>
      <c r="H47" s="69"/>
    </row>
    <row r="48" spans="1:8" x14ac:dyDescent="0.25">
      <c r="A48" s="66" t="s">
        <v>44</v>
      </c>
      <c r="B48" s="25"/>
      <c r="C48" s="32"/>
      <c r="D48" s="25"/>
      <c r="E48" s="32">
        <v>8211.48</v>
      </c>
      <c r="F48" s="26"/>
      <c r="G48" s="25" t="s">
        <v>45</v>
      </c>
      <c r="H48" s="67">
        <v>5968.41</v>
      </c>
    </row>
    <row r="49" spans="1:15" x14ac:dyDescent="0.25">
      <c r="A49" s="68"/>
      <c r="D49" s="25"/>
      <c r="F49" s="26"/>
      <c r="G49" s="25"/>
      <c r="H49" s="67"/>
    </row>
    <row r="50" spans="1:15" x14ac:dyDescent="0.25">
      <c r="A50" s="66" t="s">
        <v>47</v>
      </c>
      <c r="B50" s="25"/>
      <c r="C50" s="26"/>
      <c r="D50" s="25"/>
      <c r="E50" s="26">
        <v>4800.2</v>
      </c>
      <c r="F50" s="26"/>
      <c r="G50" s="25" t="s">
        <v>48</v>
      </c>
      <c r="H50" s="67">
        <v>3629.4</v>
      </c>
    </row>
    <row r="51" spans="1:15" x14ac:dyDescent="0.25">
      <c r="A51" s="66"/>
      <c r="B51" s="25"/>
      <c r="C51" s="26"/>
      <c r="E51" s="26"/>
      <c r="H51" s="69"/>
    </row>
    <row r="52" spans="1:15" ht="14.4" x14ac:dyDescent="0.3">
      <c r="A52" s="66" t="s">
        <v>49</v>
      </c>
      <c r="B52" s="25"/>
      <c r="C52" s="29"/>
      <c r="D52" s="25"/>
      <c r="E52" s="29">
        <v>3413.87</v>
      </c>
      <c r="F52" s="26"/>
      <c r="G52" s="25"/>
      <c r="H52" s="67"/>
    </row>
    <row r="53" spans="1:15" x14ac:dyDescent="0.25">
      <c r="A53" s="66"/>
      <c r="B53" s="25"/>
      <c r="C53" s="26"/>
      <c r="D53" s="25"/>
      <c r="E53" s="26"/>
      <c r="H53" s="69"/>
    </row>
    <row r="54" spans="1:15" ht="13.8" thickBot="1" x14ac:dyDescent="0.3">
      <c r="A54" s="73" t="s">
        <v>50</v>
      </c>
      <c r="B54" s="74"/>
      <c r="C54" s="75"/>
      <c r="D54" s="76"/>
      <c r="E54" s="75">
        <f>SUM(E48+E50-E52)</f>
        <v>9597.8100000000013</v>
      </c>
      <c r="F54" s="75"/>
      <c r="G54" s="76"/>
      <c r="H54" s="77">
        <f>SUM(H48:H52)</f>
        <v>9597.81</v>
      </c>
    </row>
    <row r="56" spans="1:15" ht="13.8" thickBot="1" x14ac:dyDescent="0.3">
      <c r="J56" s="25"/>
      <c r="K56" s="25"/>
      <c r="L56" s="25"/>
      <c r="M56" s="25"/>
      <c r="N56" s="25"/>
      <c r="O56" s="25"/>
    </row>
    <row r="57" spans="1:15" x14ac:dyDescent="0.25">
      <c r="A57" s="78" t="s">
        <v>43</v>
      </c>
      <c r="B57" s="64"/>
      <c r="C57" s="79" t="s">
        <v>84</v>
      </c>
      <c r="D57" s="64"/>
      <c r="E57" s="79"/>
      <c r="F57" s="64"/>
      <c r="G57" s="64"/>
      <c r="H57" s="65"/>
      <c r="J57" s="25"/>
      <c r="K57" s="25"/>
      <c r="L57" s="25"/>
      <c r="M57" s="25"/>
      <c r="N57" s="26"/>
      <c r="O57" s="25"/>
    </row>
    <row r="58" spans="1:15" x14ac:dyDescent="0.25">
      <c r="A58" s="66"/>
      <c r="E58" s="25"/>
      <c r="H58" s="69"/>
      <c r="J58" s="25"/>
      <c r="K58" s="25"/>
      <c r="L58" s="32"/>
      <c r="M58" s="25"/>
      <c r="N58" s="25"/>
      <c r="O58" s="26"/>
    </row>
    <row r="59" spans="1:15" x14ac:dyDescent="0.25">
      <c r="A59" s="66" t="s">
        <v>44</v>
      </c>
      <c r="E59" s="32">
        <v>8211.48</v>
      </c>
      <c r="G59" s="25" t="s">
        <v>45</v>
      </c>
      <c r="H59" s="67">
        <v>9640.9</v>
      </c>
      <c r="M59" s="25"/>
      <c r="N59" s="25"/>
      <c r="O59" s="26"/>
    </row>
    <row r="60" spans="1:15" x14ac:dyDescent="0.25">
      <c r="A60" s="68"/>
      <c r="G60" s="25"/>
      <c r="H60" s="67"/>
      <c r="J60" s="25"/>
      <c r="K60" s="25"/>
      <c r="L60" s="26"/>
      <c r="M60" s="25"/>
      <c r="N60" s="25"/>
      <c r="O60" s="26"/>
    </row>
    <row r="61" spans="1:15" x14ac:dyDescent="0.25">
      <c r="A61" s="66" t="s">
        <v>47</v>
      </c>
      <c r="E61" s="26">
        <v>8770.85</v>
      </c>
      <c r="G61" s="25" t="s">
        <v>48</v>
      </c>
      <c r="H61" s="67">
        <v>3629.4</v>
      </c>
      <c r="J61" s="25"/>
      <c r="K61" s="25"/>
      <c r="L61" s="26"/>
    </row>
    <row r="62" spans="1:15" ht="14.4" x14ac:dyDescent="0.3">
      <c r="A62" s="66"/>
      <c r="E62" s="26"/>
      <c r="H62" s="69"/>
      <c r="J62" s="25"/>
      <c r="K62" s="25"/>
      <c r="L62" s="29"/>
      <c r="M62" s="25"/>
      <c r="N62" s="45"/>
      <c r="O62" s="26"/>
    </row>
    <row r="63" spans="1:15" ht="14.4" x14ac:dyDescent="0.3">
      <c r="A63" s="66" t="s">
        <v>49</v>
      </c>
      <c r="E63" s="29">
        <v>3712.03</v>
      </c>
      <c r="G63" s="25"/>
      <c r="H63" s="67"/>
      <c r="J63" s="25"/>
      <c r="K63" s="25"/>
      <c r="L63" s="26"/>
      <c r="M63" s="25"/>
      <c r="N63" s="25"/>
    </row>
    <row r="64" spans="1:15" x14ac:dyDescent="0.25">
      <c r="A64" s="66"/>
      <c r="E64" s="26"/>
      <c r="H64" s="69"/>
      <c r="J64" s="25"/>
      <c r="K64" s="25"/>
      <c r="L64" s="26"/>
      <c r="O64" s="26"/>
    </row>
    <row r="65" spans="1:8" ht="13.8" thickBot="1" x14ac:dyDescent="0.3">
      <c r="A65" s="73" t="s">
        <v>50</v>
      </c>
      <c r="B65" s="76"/>
      <c r="C65" s="76"/>
      <c r="D65" s="76"/>
      <c r="E65" s="75">
        <f>SUM(E59+E61-E63)</f>
        <v>13270.300000000001</v>
      </c>
      <c r="F65" s="76"/>
      <c r="G65" s="76"/>
      <c r="H65" s="77">
        <f>SUM(H59+H61+H63)</f>
        <v>13270.3</v>
      </c>
    </row>
    <row r="67" spans="1:8" ht="13.8" thickBot="1" x14ac:dyDescent="0.3"/>
    <row r="68" spans="1:8" x14ac:dyDescent="0.25">
      <c r="A68" s="78" t="s">
        <v>43</v>
      </c>
      <c r="B68" s="64"/>
      <c r="C68" s="79" t="s">
        <v>171</v>
      </c>
      <c r="D68" s="64"/>
      <c r="E68" s="79"/>
      <c r="F68" s="64"/>
      <c r="G68" s="64"/>
      <c r="H68" s="65"/>
    </row>
    <row r="69" spans="1:8" x14ac:dyDescent="0.25">
      <c r="A69" s="66"/>
      <c r="E69" s="25"/>
      <c r="H69" s="69"/>
    </row>
    <row r="70" spans="1:8" x14ac:dyDescent="0.25">
      <c r="A70" s="66" t="s">
        <v>44</v>
      </c>
      <c r="E70" s="32">
        <v>8211.48</v>
      </c>
      <c r="G70" s="25" t="s">
        <v>45</v>
      </c>
      <c r="H70" s="67">
        <v>8617.35</v>
      </c>
    </row>
    <row r="71" spans="1:8" x14ac:dyDescent="0.25">
      <c r="A71" s="68"/>
      <c r="G71" s="25"/>
      <c r="H71" s="67"/>
    </row>
    <row r="72" spans="1:8" x14ac:dyDescent="0.25">
      <c r="A72" s="66" t="s">
        <v>47</v>
      </c>
      <c r="E72" s="26">
        <v>8770.85</v>
      </c>
      <c r="G72" s="25" t="s">
        <v>48</v>
      </c>
      <c r="H72" s="67">
        <v>3629.4</v>
      </c>
    </row>
    <row r="73" spans="1:8" x14ac:dyDescent="0.25">
      <c r="A73" s="66"/>
      <c r="E73" s="26"/>
      <c r="H73" s="69"/>
    </row>
    <row r="74" spans="1:8" ht="14.4" x14ac:dyDescent="0.3">
      <c r="A74" s="66" t="s">
        <v>49</v>
      </c>
      <c r="E74" s="29">
        <v>4735.58</v>
      </c>
      <c r="G74" s="25"/>
      <c r="H74" s="67"/>
    </row>
    <row r="75" spans="1:8" x14ac:dyDescent="0.25">
      <c r="A75" s="66"/>
      <c r="E75" s="26"/>
      <c r="H75" s="69"/>
    </row>
    <row r="76" spans="1:8" ht="13.8" thickBot="1" x14ac:dyDescent="0.3">
      <c r="A76" s="73" t="s">
        <v>50</v>
      </c>
      <c r="B76" s="76"/>
      <c r="C76" s="76"/>
      <c r="D76" s="76"/>
      <c r="E76" s="75">
        <f>SUM(E70+E72-E74)</f>
        <v>12246.750000000002</v>
      </c>
      <c r="F76" s="76"/>
      <c r="G76" s="76"/>
      <c r="H76" s="77">
        <f>SUM(H70+H72+H74)</f>
        <v>12246.75</v>
      </c>
    </row>
    <row r="78" spans="1:8" ht="13.8" thickBot="1" x14ac:dyDescent="0.3"/>
    <row r="79" spans="1:8" x14ac:dyDescent="0.25">
      <c r="A79" s="78" t="s">
        <v>43</v>
      </c>
      <c r="B79" s="64"/>
      <c r="C79" s="79" t="s">
        <v>83</v>
      </c>
      <c r="D79" s="64"/>
      <c r="E79" s="79"/>
      <c r="F79" s="64"/>
      <c r="G79" s="64"/>
      <c r="H79" s="65"/>
    </row>
    <row r="80" spans="1:8" x14ac:dyDescent="0.25">
      <c r="A80" s="66"/>
      <c r="E80" s="25"/>
      <c r="H80" s="69"/>
    </row>
    <row r="81" spans="1:15" x14ac:dyDescent="0.25">
      <c r="A81" s="66" t="s">
        <v>44</v>
      </c>
      <c r="E81" s="32">
        <v>8211.48</v>
      </c>
      <c r="G81" s="25" t="s">
        <v>45</v>
      </c>
      <c r="H81" s="67">
        <v>0</v>
      </c>
      <c r="J81" t="s">
        <v>10</v>
      </c>
    </row>
    <row r="82" spans="1:15" x14ac:dyDescent="0.25">
      <c r="A82" s="68"/>
      <c r="G82" s="25"/>
      <c r="H82" s="67"/>
    </row>
    <row r="83" spans="1:15" x14ac:dyDescent="0.25">
      <c r="A83" s="66" t="s">
        <v>47</v>
      </c>
      <c r="E83" s="26">
        <v>0</v>
      </c>
      <c r="G83" s="25" t="s">
        <v>48</v>
      </c>
      <c r="H83" s="67">
        <v>3629.4</v>
      </c>
    </row>
    <row r="84" spans="1:15" x14ac:dyDescent="0.25">
      <c r="A84" s="66"/>
      <c r="E84" s="26"/>
      <c r="H84" s="69"/>
    </row>
    <row r="85" spans="1:15" ht="14.4" x14ac:dyDescent="0.3">
      <c r="A85" s="66" t="s">
        <v>49</v>
      </c>
      <c r="E85" s="29">
        <v>0</v>
      </c>
      <c r="G85" s="25"/>
      <c r="H85" s="67"/>
    </row>
    <row r="86" spans="1:15" x14ac:dyDescent="0.25">
      <c r="A86" s="66"/>
      <c r="E86" s="26"/>
      <c r="H86" s="69"/>
    </row>
    <row r="87" spans="1:15" ht="13.8" thickBot="1" x14ac:dyDescent="0.3">
      <c r="A87" s="73" t="s">
        <v>50</v>
      </c>
      <c r="B87" s="76"/>
      <c r="C87" s="76"/>
      <c r="D87" s="76"/>
      <c r="E87" s="75">
        <f>SUM(E81:E86)</f>
        <v>8211.48</v>
      </c>
      <c r="F87" s="76"/>
      <c r="G87" s="76"/>
      <c r="H87" s="77">
        <f>SUM(H81+H83+H85)</f>
        <v>3629.4</v>
      </c>
    </row>
    <row r="89" spans="1:15" ht="13.8" thickBot="1" x14ac:dyDescent="0.3"/>
    <row r="90" spans="1:15" x14ac:dyDescent="0.25">
      <c r="A90" s="78" t="s">
        <v>43</v>
      </c>
      <c r="B90" s="64"/>
      <c r="C90" s="79" t="s">
        <v>205</v>
      </c>
      <c r="D90" s="64"/>
      <c r="E90" s="79"/>
      <c r="F90" s="64"/>
      <c r="G90" s="64"/>
      <c r="H90" s="65"/>
      <c r="J90" s="25"/>
      <c r="K90" s="25"/>
      <c r="L90" s="25"/>
      <c r="M90" s="25"/>
      <c r="N90" s="25"/>
      <c r="O90" s="25"/>
    </row>
    <row r="91" spans="1:15" x14ac:dyDescent="0.25">
      <c r="A91" s="66"/>
      <c r="E91" s="25"/>
      <c r="H91" s="69"/>
      <c r="J91" s="25"/>
      <c r="K91" s="25"/>
      <c r="L91" s="25"/>
      <c r="M91" s="25"/>
      <c r="N91" s="26"/>
      <c r="O91" s="25"/>
    </row>
    <row r="92" spans="1:15" x14ac:dyDescent="0.25">
      <c r="A92" s="66" t="s">
        <v>44</v>
      </c>
      <c r="E92" s="32">
        <v>8211.48</v>
      </c>
      <c r="G92" s="25" t="s">
        <v>45</v>
      </c>
      <c r="H92" s="67">
        <v>6738.56</v>
      </c>
      <c r="J92" s="25"/>
      <c r="K92" s="25"/>
      <c r="L92" s="32"/>
      <c r="M92" s="25"/>
      <c r="N92" s="25"/>
      <c r="O92" s="26"/>
    </row>
    <row r="93" spans="1:15" x14ac:dyDescent="0.25">
      <c r="A93" s="68"/>
      <c r="G93" s="25"/>
      <c r="H93" s="67"/>
      <c r="M93" s="25"/>
      <c r="N93" s="25"/>
      <c r="O93" s="26"/>
    </row>
    <row r="94" spans="1:15" x14ac:dyDescent="0.25">
      <c r="A94" s="66" t="s">
        <v>47</v>
      </c>
      <c r="E94" s="26">
        <v>10056.950000000001</v>
      </c>
      <c r="G94" s="25" t="s">
        <v>48</v>
      </c>
      <c r="H94" s="67">
        <v>3629.4</v>
      </c>
      <c r="J94" s="25"/>
      <c r="K94" s="25"/>
      <c r="L94" s="26"/>
      <c r="M94" s="25"/>
      <c r="N94" s="25"/>
      <c r="O94" s="26"/>
    </row>
    <row r="95" spans="1:15" x14ac:dyDescent="0.25">
      <c r="A95" s="66"/>
      <c r="E95" s="26"/>
      <c r="H95" s="69"/>
      <c r="J95" s="25"/>
      <c r="K95" s="25"/>
      <c r="L95" s="26"/>
    </row>
    <row r="96" spans="1:15" ht="14.4" x14ac:dyDescent="0.3">
      <c r="A96" s="66" t="s">
        <v>49</v>
      </c>
      <c r="E96" s="29">
        <v>7900.47</v>
      </c>
      <c r="G96" s="25"/>
      <c r="H96" s="67"/>
      <c r="J96" s="25"/>
      <c r="K96" s="25"/>
      <c r="L96" s="29"/>
      <c r="M96" s="25"/>
      <c r="N96" s="45"/>
      <c r="O96" s="26"/>
    </row>
    <row r="97" spans="1:15" x14ac:dyDescent="0.25">
      <c r="A97" s="66"/>
      <c r="E97" s="26"/>
      <c r="H97" s="69"/>
      <c r="J97" s="25"/>
      <c r="K97" s="25"/>
      <c r="L97" s="26"/>
      <c r="M97" s="25"/>
      <c r="N97" s="25"/>
    </row>
    <row r="98" spans="1:15" ht="13.8" thickBot="1" x14ac:dyDescent="0.3">
      <c r="A98" s="73" t="s">
        <v>50</v>
      </c>
      <c r="B98" s="76"/>
      <c r="C98" s="76"/>
      <c r="D98" s="76"/>
      <c r="E98" s="75">
        <f>SUM(E92+E94-E96)</f>
        <v>10367.959999999999</v>
      </c>
      <c r="F98" s="76"/>
      <c r="G98" s="76"/>
      <c r="H98" s="77">
        <f>SUM(H92+H94+H96)</f>
        <v>10367.960000000001</v>
      </c>
      <c r="J98" s="25"/>
      <c r="K98" s="25"/>
      <c r="L98" s="26"/>
      <c r="O98" s="26"/>
    </row>
    <row r="100" spans="1:15" ht="13.8" thickBot="1" x14ac:dyDescent="0.3"/>
    <row r="101" spans="1:15" x14ac:dyDescent="0.25">
      <c r="A101" s="78" t="s">
        <v>43</v>
      </c>
      <c r="B101" s="64"/>
      <c r="C101" s="79" t="s">
        <v>82</v>
      </c>
      <c r="D101" s="64"/>
      <c r="E101" s="79"/>
      <c r="F101" s="64"/>
      <c r="G101" s="64"/>
      <c r="H101" s="65"/>
    </row>
    <row r="102" spans="1:15" x14ac:dyDescent="0.25">
      <c r="A102" s="66"/>
      <c r="E102" s="25"/>
      <c r="H102" s="69"/>
    </row>
    <row r="103" spans="1:15" x14ac:dyDescent="0.25">
      <c r="A103" s="66" t="s">
        <v>44</v>
      </c>
      <c r="E103" s="32">
        <v>8211.48</v>
      </c>
      <c r="G103" s="25" t="s">
        <v>45</v>
      </c>
      <c r="H103" s="67">
        <v>6080.88</v>
      </c>
    </row>
    <row r="104" spans="1:15" x14ac:dyDescent="0.25">
      <c r="A104" s="68"/>
      <c r="G104" s="25"/>
      <c r="H104" s="67"/>
    </row>
    <row r="105" spans="1:15" x14ac:dyDescent="0.25">
      <c r="A105" s="66" t="s">
        <v>47</v>
      </c>
      <c r="E105" s="26">
        <v>10306.950000000001</v>
      </c>
      <c r="G105" s="25" t="s">
        <v>48</v>
      </c>
      <c r="H105" s="67">
        <v>3629.4</v>
      </c>
    </row>
    <row r="106" spans="1:15" x14ac:dyDescent="0.25">
      <c r="A106" s="66"/>
      <c r="E106" s="26"/>
      <c r="H106" s="69"/>
    </row>
    <row r="107" spans="1:15" ht="14.4" x14ac:dyDescent="0.3">
      <c r="A107" s="66" t="s">
        <v>49</v>
      </c>
      <c r="E107" s="29">
        <v>8808.15</v>
      </c>
      <c r="G107" s="25"/>
      <c r="H107" s="67"/>
    </row>
    <row r="108" spans="1:15" x14ac:dyDescent="0.25">
      <c r="A108" s="66"/>
      <c r="E108" s="26"/>
      <c r="H108" s="69"/>
    </row>
    <row r="109" spans="1:15" ht="13.8" thickBot="1" x14ac:dyDescent="0.3">
      <c r="A109" s="73" t="s">
        <v>50</v>
      </c>
      <c r="B109" s="76"/>
      <c r="C109" s="76"/>
      <c r="D109" s="76"/>
      <c r="E109" s="75">
        <f>SUM(E103+E105-E107)</f>
        <v>9710.2800000000007</v>
      </c>
      <c r="F109" s="76"/>
      <c r="G109" s="76"/>
      <c r="H109" s="77">
        <f>SUM(H103+H105+H107)</f>
        <v>9710.2800000000007</v>
      </c>
    </row>
    <row r="111" spans="1:15" ht="13.8" thickBot="1" x14ac:dyDescent="0.3"/>
    <row r="112" spans="1:15" x14ac:dyDescent="0.25">
      <c r="A112" s="78" t="s">
        <v>43</v>
      </c>
      <c r="B112" s="64"/>
      <c r="C112" s="79" t="s">
        <v>81</v>
      </c>
      <c r="D112" s="64"/>
      <c r="E112" s="79"/>
      <c r="F112" s="64"/>
      <c r="G112" s="64"/>
      <c r="H112" s="65"/>
    </row>
    <row r="113" spans="1:8" x14ac:dyDescent="0.25">
      <c r="A113" s="66"/>
      <c r="E113" s="25"/>
      <c r="H113" s="69"/>
    </row>
    <row r="114" spans="1:8" x14ac:dyDescent="0.25">
      <c r="A114" s="66" t="s">
        <v>44</v>
      </c>
      <c r="E114" s="32">
        <v>8211.48</v>
      </c>
      <c r="G114" s="25" t="s">
        <v>45</v>
      </c>
      <c r="H114" s="26">
        <v>5762.79</v>
      </c>
    </row>
    <row r="115" spans="1:8" x14ac:dyDescent="0.25">
      <c r="A115" s="68"/>
      <c r="G115" s="25"/>
      <c r="H115" s="67"/>
    </row>
    <row r="116" spans="1:8" x14ac:dyDescent="0.25">
      <c r="A116" s="66" t="s">
        <v>47</v>
      </c>
      <c r="E116" s="26">
        <v>10306.950000000001</v>
      </c>
      <c r="G116" s="25" t="s">
        <v>48</v>
      </c>
      <c r="H116" s="67">
        <v>3629.4</v>
      </c>
    </row>
    <row r="117" spans="1:8" x14ac:dyDescent="0.25">
      <c r="A117" s="66"/>
      <c r="E117" s="26"/>
      <c r="H117" s="69"/>
    </row>
    <row r="118" spans="1:8" ht="14.4" x14ac:dyDescent="0.3">
      <c r="A118" s="66" t="s">
        <v>49</v>
      </c>
      <c r="E118" s="29">
        <v>9126.24</v>
      </c>
      <c r="G118" s="25"/>
      <c r="H118" s="67"/>
    </row>
    <row r="119" spans="1:8" x14ac:dyDescent="0.25">
      <c r="A119" s="66"/>
      <c r="E119" s="26"/>
      <c r="H119" s="69"/>
    </row>
    <row r="120" spans="1:8" ht="13.8" thickBot="1" x14ac:dyDescent="0.3">
      <c r="A120" s="73" t="s">
        <v>50</v>
      </c>
      <c r="B120" s="76"/>
      <c r="C120" s="76"/>
      <c r="D120" s="76"/>
      <c r="E120" s="75">
        <f>SUM(E114+E116)-E118</f>
        <v>9392.19</v>
      </c>
      <c r="F120" s="76"/>
      <c r="G120" s="76"/>
      <c r="H120" s="77">
        <f>SUM(H114+H116+H118)</f>
        <v>9392.19</v>
      </c>
    </row>
    <row r="122" spans="1:8" ht="13.8" thickBot="1" x14ac:dyDescent="0.3"/>
    <row r="123" spans="1:8" x14ac:dyDescent="0.25">
      <c r="A123" s="78" t="s">
        <v>43</v>
      </c>
      <c r="B123" s="64"/>
      <c r="C123" s="79" t="s">
        <v>80</v>
      </c>
      <c r="D123" s="64"/>
      <c r="E123" s="79"/>
      <c r="F123" s="64"/>
      <c r="G123" s="64"/>
      <c r="H123" s="65"/>
    </row>
    <row r="124" spans="1:8" x14ac:dyDescent="0.25">
      <c r="A124" s="66"/>
      <c r="E124" s="25"/>
      <c r="H124" s="69"/>
    </row>
    <row r="125" spans="1:8" x14ac:dyDescent="0.25">
      <c r="A125" s="66" t="s">
        <v>44</v>
      </c>
      <c r="E125" s="32">
        <v>8211.48</v>
      </c>
      <c r="G125" s="25" t="s">
        <v>45</v>
      </c>
      <c r="H125" s="26">
        <v>4310.33</v>
      </c>
    </row>
    <row r="126" spans="1:8" x14ac:dyDescent="0.25">
      <c r="A126" s="68"/>
      <c r="G126" s="25"/>
      <c r="H126" s="67"/>
    </row>
    <row r="127" spans="1:8" x14ac:dyDescent="0.25">
      <c r="A127" s="66" t="s">
        <v>47</v>
      </c>
      <c r="E127" s="26">
        <v>12306.95</v>
      </c>
      <c r="G127" s="25" t="s">
        <v>48</v>
      </c>
      <c r="H127" s="67">
        <v>3629.4</v>
      </c>
    </row>
    <row r="128" spans="1:8" x14ac:dyDescent="0.25">
      <c r="A128" s="66"/>
      <c r="E128" s="26"/>
      <c r="H128" s="69"/>
    </row>
    <row r="129" spans="1:8" ht="14.4" x14ac:dyDescent="0.3">
      <c r="A129" s="66" t="s">
        <v>49</v>
      </c>
      <c r="E129" s="29">
        <v>12578.7</v>
      </c>
      <c r="G129" s="25"/>
      <c r="H129" s="67"/>
    </row>
    <row r="130" spans="1:8" x14ac:dyDescent="0.25">
      <c r="A130" s="66"/>
      <c r="E130" s="26"/>
      <c r="H130" s="69"/>
    </row>
    <row r="131" spans="1:8" ht="13.8" thickBot="1" x14ac:dyDescent="0.3">
      <c r="A131" s="73" t="s">
        <v>50</v>
      </c>
      <c r="B131" s="76"/>
      <c r="C131" s="76"/>
      <c r="D131" s="76"/>
      <c r="E131" s="75">
        <f>SUM(E125+E127-E129)</f>
        <v>7939.73</v>
      </c>
      <c r="F131" s="76"/>
      <c r="G131" s="76"/>
      <c r="H131" s="77">
        <f>SUM(H125+H127+H129)</f>
        <v>7939.73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9878-B932-47DA-8B59-09A0A18DDA9D}">
  <sheetPr>
    <pageSetUpPr fitToPage="1"/>
  </sheetPr>
  <dimension ref="A1:L62"/>
  <sheetViews>
    <sheetView workbookViewId="0">
      <selection activeCell="L25" sqref="L25"/>
    </sheetView>
  </sheetViews>
  <sheetFormatPr defaultColWidth="8.88671875" defaultRowHeight="13.8" x14ac:dyDescent="0.25"/>
  <cols>
    <col min="1" max="1" width="11" style="45" bestFit="1" customWidth="1"/>
    <col min="2" max="2" width="42.44140625" style="45" customWidth="1"/>
    <col min="3" max="3" width="12.33203125" style="45" customWidth="1"/>
    <col min="4" max="4" width="15.33203125" style="45" customWidth="1"/>
    <col min="5" max="6" width="12.33203125" style="45" customWidth="1"/>
    <col min="7" max="7" width="13.109375" style="44" customWidth="1"/>
    <col min="8" max="8" width="1.6640625" style="45" customWidth="1"/>
    <col min="9" max="9" width="12.33203125" style="45" customWidth="1"/>
    <col min="10" max="11" width="12.33203125" style="90" customWidth="1"/>
    <col min="12" max="16384" width="8.88671875" style="45"/>
  </cols>
  <sheetData>
    <row r="1" spans="1:12" x14ac:dyDescent="0.25">
      <c r="A1" s="40" t="s">
        <v>176</v>
      </c>
      <c r="B1" s="40"/>
      <c r="C1" s="41"/>
      <c r="D1" s="41"/>
      <c r="E1" s="41"/>
      <c r="F1" s="41"/>
      <c r="I1" s="41"/>
      <c r="J1" s="40"/>
      <c r="K1" s="40"/>
    </row>
    <row r="2" spans="1:12" x14ac:dyDescent="0.25">
      <c r="A2" s="40"/>
      <c r="B2" s="40"/>
      <c r="C2" s="41"/>
      <c r="D2" s="41"/>
      <c r="E2" s="41"/>
      <c r="F2" s="41"/>
      <c r="I2" s="41"/>
      <c r="J2" s="40"/>
      <c r="K2" s="40"/>
    </row>
    <row r="3" spans="1:12" x14ac:dyDescent="0.25">
      <c r="A3" s="114"/>
      <c r="B3" s="114"/>
      <c r="C3" s="42" t="s">
        <v>11</v>
      </c>
      <c r="D3" s="42" t="s">
        <v>12</v>
      </c>
      <c r="E3" s="42" t="s">
        <v>13</v>
      </c>
      <c r="F3" s="42" t="s">
        <v>3</v>
      </c>
      <c r="G3" s="47" t="s">
        <v>14</v>
      </c>
      <c r="I3" s="42" t="s">
        <v>11</v>
      </c>
      <c r="J3" s="85" t="s">
        <v>11</v>
      </c>
      <c r="K3" s="85" t="s">
        <v>11</v>
      </c>
    </row>
    <row r="4" spans="1:12" x14ac:dyDescent="0.25">
      <c r="A4" s="114"/>
      <c r="B4" s="114"/>
      <c r="C4" s="54">
        <v>45016</v>
      </c>
      <c r="D4" s="42" t="s">
        <v>68</v>
      </c>
      <c r="E4" s="42" t="s">
        <v>67</v>
      </c>
      <c r="F4" s="54">
        <v>45016</v>
      </c>
      <c r="G4" s="46" t="s">
        <v>67</v>
      </c>
      <c r="I4" s="54">
        <v>45382</v>
      </c>
      <c r="J4" s="81">
        <v>45747</v>
      </c>
      <c r="K4" s="81">
        <v>45747</v>
      </c>
      <c r="L4" s="92">
        <v>0.05</v>
      </c>
    </row>
    <row r="5" spans="1:12" x14ac:dyDescent="0.25">
      <c r="A5" s="112" t="s">
        <v>15</v>
      </c>
      <c r="B5" s="112"/>
      <c r="C5" s="42" t="s">
        <v>16</v>
      </c>
      <c r="D5" s="42" t="s">
        <v>16</v>
      </c>
      <c r="E5" s="42" t="s">
        <v>16</v>
      </c>
      <c r="F5" s="42" t="s">
        <v>16</v>
      </c>
      <c r="G5" s="47" t="s">
        <v>16</v>
      </c>
      <c r="I5" s="42" t="s">
        <v>16</v>
      </c>
      <c r="J5" s="85" t="s">
        <v>16</v>
      </c>
      <c r="K5" s="85" t="s">
        <v>16</v>
      </c>
    </row>
    <row r="6" spans="1:12" x14ac:dyDescent="0.25">
      <c r="A6" s="55"/>
      <c r="B6" s="55"/>
      <c r="C6" s="42"/>
      <c r="D6" s="42"/>
      <c r="E6" s="42"/>
      <c r="F6" s="42"/>
      <c r="G6" s="47"/>
      <c r="I6" s="42"/>
      <c r="J6" s="85"/>
      <c r="K6" s="85"/>
    </row>
    <row r="7" spans="1:12" x14ac:dyDescent="0.25">
      <c r="A7" s="40" t="s">
        <v>17</v>
      </c>
      <c r="B7" s="40"/>
      <c r="C7" s="43">
        <v>0</v>
      </c>
      <c r="D7" s="43">
        <f>Receipts!E24</f>
        <v>0</v>
      </c>
      <c r="E7" s="43">
        <v>0</v>
      </c>
      <c r="F7" s="43">
        <f>D7+E7</f>
        <v>0</v>
      </c>
      <c r="G7" s="48">
        <f>D7+E7-C7</f>
        <v>0</v>
      </c>
      <c r="I7" s="43">
        <v>0</v>
      </c>
      <c r="J7" s="43">
        <v>0</v>
      </c>
      <c r="K7" s="82">
        <v>0</v>
      </c>
    </row>
    <row r="8" spans="1:12" x14ac:dyDescent="0.25">
      <c r="A8" s="40" t="s">
        <v>18</v>
      </c>
      <c r="B8" s="40"/>
      <c r="C8" s="43">
        <v>100</v>
      </c>
      <c r="D8" s="43">
        <f>Receipts!H24</f>
        <v>383.04</v>
      </c>
      <c r="E8" s="43">
        <v>0</v>
      </c>
      <c r="F8" s="43">
        <f>D8+E8</f>
        <v>383.04</v>
      </c>
      <c r="G8" s="48">
        <f t="shared" ref="G8:G9" si="0">D8+E8-C8</f>
        <v>283.04000000000002</v>
      </c>
      <c r="I8" s="43">
        <v>250</v>
      </c>
      <c r="J8" s="43">
        <v>250</v>
      </c>
      <c r="K8" s="82">
        <v>250</v>
      </c>
    </row>
    <row r="9" spans="1:12" x14ac:dyDescent="0.25">
      <c r="A9" s="112" t="s">
        <v>19</v>
      </c>
      <c r="B9" s="112"/>
      <c r="C9" s="43">
        <v>7941.3</v>
      </c>
      <c r="D9" s="43">
        <f>Receipts!F24</f>
        <v>7941.3</v>
      </c>
      <c r="E9" s="43">
        <v>0</v>
      </c>
      <c r="F9" s="43">
        <f t="shared" ref="F9" si="1">D9+E9</f>
        <v>7941.3</v>
      </c>
      <c r="G9" s="48">
        <f t="shared" si="0"/>
        <v>0</v>
      </c>
      <c r="I9" s="43">
        <f>F9+(F9*L4)</f>
        <v>8338.3649999999998</v>
      </c>
      <c r="J9" s="43">
        <f>I9+(I9*L4)</f>
        <v>8755.2832500000004</v>
      </c>
      <c r="K9" s="43">
        <f>J9+(J9*L4)</f>
        <v>9193.0474125000001</v>
      </c>
    </row>
    <row r="10" spans="1:12" x14ac:dyDescent="0.25">
      <c r="A10" s="55" t="s">
        <v>6</v>
      </c>
      <c r="B10" s="55"/>
      <c r="C10" s="43">
        <v>0</v>
      </c>
      <c r="D10" s="43">
        <v>445.9</v>
      </c>
      <c r="E10" s="43">
        <v>286.10000000000002</v>
      </c>
      <c r="F10" s="43">
        <v>445.9</v>
      </c>
      <c r="G10" s="48">
        <v>445.9</v>
      </c>
      <c r="I10" s="43">
        <v>0</v>
      </c>
      <c r="J10" s="43">
        <v>0</v>
      </c>
      <c r="K10" s="82">
        <v>0</v>
      </c>
    </row>
    <row r="11" spans="1:12" x14ac:dyDescent="0.25">
      <c r="A11" s="40" t="s">
        <v>20</v>
      </c>
      <c r="B11" s="50"/>
      <c r="C11" s="52">
        <f>SUM(C7:C10)</f>
        <v>8041.3</v>
      </c>
      <c r="D11" s="51">
        <f>SUM(D7:D10)</f>
        <v>8770.24</v>
      </c>
      <c r="E11" s="51">
        <f>SUM(E7:E10)</f>
        <v>286.10000000000002</v>
      </c>
      <c r="F11" s="51">
        <f>D11+E11</f>
        <v>9056.34</v>
      </c>
      <c r="G11" s="52">
        <f>D11+E11-C11</f>
        <v>1015.04</v>
      </c>
      <c r="I11" s="52">
        <f>SUM(I7:I10)</f>
        <v>8588.3649999999998</v>
      </c>
      <c r="J11" s="52">
        <f>SUM(J7:J10)</f>
        <v>9005.2832500000004</v>
      </c>
      <c r="K11" s="52">
        <f>SUM(K7:K10)</f>
        <v>9443.0474125000001</v>
      </c>
    </row>
    <row r="12" spans="1:12" x14ac:dyDescent="0.25">
      <c r="A12" s="40"/>
      <c r="B12" s="40"/>
      <c r="C12" s="42"/>
      <c r="D12" s="42"/>
      <c r="E12" s="42"/>
      <c r="F12" s="42"/>
      <c r="I12" s="42"/>
      <c r="J12" s="85"/>
      <c r="K12" s="85"/>
    </row>
    <row r="13" spans="1:12" x14ac:dyDescent="0.25">
      <c r="A13" s="40" t="s">
        <v>21</v>
      </c>
      <c r="B13" s="40"/>
      <c r="C13" s="42" t="s">
        <v>16</v>
      </c>
      <c r="D13" s="42" t="s">
        <v>16</v>
      </c>
      <c r="E13" s="42" t="s">
        <v>16</v>
      </c>
      <c r="F13" s="42" t="s">
        <v>16</v>
      </c>
      <c r="G13" s="47" t="s">
        <v>16</v>
      </c>
      <c r="I13" s="42" t="s">
        <v>16</v>
      </c>
      <c r="J13" s="85" t="s">
        <v>16</v>
      </c>
      <c r="K13" s="85" t="s">
        <v>16</v>
      </c>
    </row>
    <row r="14" spans="1:12" x14ac:dyDescent="0.25">
      <c r="A14" s="40"/>
      <c r="B14" s="40"/>
      <c r="C14" s="42"/>
      <c r="D14" s="42"/>
      <c r="E14" s="42"/>
      <c r="F14" s="42"/>
      <c r="G14" s="47"/>
      <c r="I14" s="42"/>
      <c r="J14" s="85"/>
      <c r="K14" s="85"/>
    </row>
    <row r="15" spans="1:12" x14ac:dyDescent="0.25">
      <c r="A15" s="40" t="s">
        <v>22</v>
      </c>
      <c r="B15" s="40"/>
      <c r="C15" s="42"/>
      <c r="D15" s="42"/>
      <c r="E15" s="42"/>
      <c r="F15" s="42"/>
      <c r="I15" s="42"/>
      <c r="J15" s="85"/>
      <c r="K15" s="85"/>
    </row>
    <row r="16" spans="1:12" x14ac:dyDescent="0.25">
      <c r="A16" s="40" t="s">
        <v>23</v>
      </c>
      <c r="B16" s="40"/>
      <c r="C16" s="43">
        <v>150</v>
      </c>
      <c r="D16" s="43">
        <f>Payments!I50</f>
        <v>34.5</v>
      </c>
      <c r="E16" s="43">
        <v>0</v>
      </c>
      <c r="F16" s="43">
        <f t="shared" ref="F16:F37" si="2">D16+E16</f>
        <v>34.5</v>
      </c>
      <c r="G16" s="48">
        <f t="shared" ref="G16:G37" si="3">D16+E16-C16</f>
        <v>-115.5</v>
      </c>
      <c r="I16" s="43">
        <f>C16+(C16*L4)</f>
        <v>157.5</v>
      </c>
      <c r="J16" s="82">
        <f>I16+(I16*L4)</f>
        <v>165.375</v>
      </c>
      <c r="K16" s="82">
        <f>J16+(J16*L4)</f>
        <v>173.64375000000001</v>
      </c>
    </row>
    <row r="17" spans="1:12" x14ac:dyDescent="0.25">
      <c r="A17" s="40" t="s">
        <v>24</v>
      </c>
      <c r="B17" s="40"/>
      <c r="C17" s="43">
        <v>150</v>
      </c>
      <c r="D17" s="43">
        <f>Payments!J50</f>
        <v>0</v>
      </c>
      <c r="E17" s="43">
        <v>0</v>
      </c>
      <c r="F17" s="43">
        <f t="shared" si="2"/>
        <v>0</v>
      </c>
      <c r="G17" s="48">
        <f t="shared" si="3"/>
        <v>-150</v>
      </c>
      <c r="I17" s="43">
        <f>C17+(C17*L4)</f>
        <v>157.5</v>
      </c>
      <c r="J17" s="82">
        <f>I17+(I17*L4)</f>
        <v>165.375</v>
      </c>
      <c r="K17" s="82">
        <f>J17+(J17*L4)</f>
        <v>173.64375000000001</v>
      </c>
    </row>
    <row r="18" spans="1:12" x14ac:dyDescent="0.25">
      <c r="A18" s="40" t="s">
        <v>25</v>
      </c>
      <c r="B18" s="40"/>
      <c r="C18" s="43">
        <v>225</v>
      </c>
      <c r="D18" s="43">
        <f>Payments!K50</f>
        <v>341.4</v>
      </c>
      <c r="E18" s="43">
        <v>341.4</v>
      </c>
      <c r="F18" s="43">
        <f t="shared" si="2"/>
        <v>682.8</v>
      </c>
      <c r="G18" s="48">
        <f t="shared" si="3"/>
        <v>457.79999999999995</v>
      </c>
      <c r="I18" s="43">
        <f>F18+(F18*L4)</f>
        <v>716.93999999999994</v>
      </c>
      <c r="J18" s="43">
        <f>I18+(I18*L4)</f>
        <v>752.78699999999992</v>
      </c>
      <c r="K18" s="43">
        <f>J18+(J18*L4)</f>
        <v>790.42634999999996</v>
      </c>
    </row>
    <row r="19" spans="1:12" x14ac:dyDescent="0.25">
      <c r="A19" s="40" t="s">
        <v>26</v>
      </c>
      <c r="B19" s="40"/>
      <c r="C19" s="43">
        <v>350</v>
      </c>
      <c r="D19" s="43">
        <f>Payments!L50</f>
        <v>0</v>
      </c>
      <c r="E19" s="43">
        <f t="shared" ref="E19:E20" si="4">C19</f>
        <v>350</v>
      </c>
      <c r="F19" s="43">
        <f t="shared" si="2"/>
        <v>350</v>
      </c>
      <c r="G19" s="48">
        <f t="shared" si="3"/>
        <v>0</v>
      </c>
      <c r="I19" s="43">
        <f>C19+(C19*L4)</f>
        <v>367.5</v>
      </c>
      <c r="J19" s="43">
        <f>I19+(I19*L4)</f>
        <v>385.875</v>
      </c>
      <c r="K19" s="43">
        <f>J19+(J19*L4)</f>
        <v>405.16874999999999</v>
      </c>
      <c r="L19" s="83"/>
    </row>
    <row r="20" spans="1:12" x14ac:dyDescent="0.25">
      <c r="A20" s="40" t="s">
        <v>63</v>
      </c>
      <c r="B20" s="40"/>
      <c r="C20" s="43">
        <v>0</v>
      </c>
      <c r="D20" s="43">
        <f>Payments!M50</f>
        <v>160</v>
      </c>
      <c r="E20" s="43">
        <f t="shared" si="4"/>
        <v>0</v>
      </c>
      <c r="F20" s="43">
        <f t="shared" si="2"/>
        <v>160</v>
      </c>
      <c r="G20" s="48">
        <f t="shared" si="3"/>
        <v>160</v>
      </c>
      <c r="I20" s="43">
        <v>80</v>
      </c>
      <c r="J20" s="43">
        <f>I20+(I20*L4)</f>
        <v>84</v>
      </c>
      <c r="K20" s="43">
        <f>J20+(J20*L4)</f>
        <v>88.2</v>
      </c>
    </row>
    <row r="21" spans="1:12" x14ac:dyDescent="0.25">
      <c r="A21" s="40" t="s">
        <v>27</v>
      </c>
      <c r="B21" s="40"/>
      <c r="C21" s="43">
        <v>2200</v>
      </c>
      <c r="D21" s="43">
        <f>Payments!N50</f>
        <v>1596.82</v>
      </c>
      <c r="E21" s="43">
        <f>SUM(C21-D21)</f>
        <v>603.18000000000006</v>
      </c>
      <c r="F21" s="43">
        <f t="shared" si="2"/>
        <v>2200</v>
      </c>
      <c r="G21" s="48">
        <f t="shared" si="3"/>
        <v>0</v>
      </c>
      <c r="I21" s="43">
        <v>2200</v>
      </c>
      <c r="J21" s="43">
        <f>I21+(I21*L4)</f>
        <v>2310</v>
      </c>
      <c r="K21" s="43">
        <f>J21+(J21*L4)</f>
        <v>2425.5</v>
      </c>
    </row>
    <row r="22" spans="1:12" x14ac:dyDescent="0.25">
      <c r="A22" s="114"/>
      <c r="B22" s="114"/>
      <c r="C22" s="43" t="s">
        <v>10</v>
      </c>
      <c r="D22" s="42"/>
      <c r="E22" s="42"/>
      <c r="F22" s="43" t="s">
        <v>10</v>
      </c>
      <c r="G22" s="48" t="s">
        <v>10</v>
      </c>
      <c r="I22" s="43" t="s">
        <v>10</v>
      </c>
      <c r="J22" s="82" t="s">
        <v>10</v>
      </c>
      <c r="K22" s="82" t="s">
        <v>10</v>
      </c>
    </row>
    <row r="23" spans="1:12" x14ac:dyDescent="0.25">
      <c r="A23" s="40" t="s">
        <v>28</v>
      </c>
      <c r="B23" s="40"/>
      <c r="C23" s="43" t="s">
        <v>10</v>
      </c>
      <c r="D23" s="42"/>
      <c r="E23" s="42"/>
      <c r="F23" s="43" t="s">
        <v>10</v>
      </c>
      <c r="G23" s="48" t="s">
        <v>10</v>
      </c>
      <c r="I23" s="43" t="s">
        <v>10</v>
      </c>
      <c r="J23" s="82" t="s">
        <v>10</v>
      </c>
      <c r="K23" s="82" t="s">
        <v>10</v>
      </c>
    </row>
    <row r="24" spans="1:12" x14ac:dyDescent="0.25">
      <c r="A24" s="40" t="s">
        <v>75</v>
      </c>
      <c r="B24" s="40"/>
      <c r="C24" s="43">
        <v>3337.6</v>
      </c>
      <c r="D24" s="43">
        <f>Payments!O50</f>
        <v>3637.65</v>
      </c>
      <c r="E24" s="43">
        <f>SUM(C24-D24)</f>
        <v>-300.05000000000018</v>
      </c>
      <c r="F24" s="43">
        <f t="shared" si="2"/>
        <v>3337.6</v>
      </c>
      <c r="G24" s="48">
        <f t="shared" si="3"/>
        <v>0</v>
      </c>
      <c r="I24" s="43">
        <v>3710</v>
      </c>
      <c r="J24" s="43">
        <f>I24+(I24*L4)</f>
        <v>3895.5</v>
      </c>
      <c r="K24" s="43">
        <f>J24+(J24*L4)</f>
        <v>4090.2750000000001</v>
      </c>
    </row>
    <row r="25" spans="1:12" x14ac:dyDescent="0.25">
      <c r="A25" s="40" t="s">
        <v>174</v>
      </c>
      <c r="B25" s="40"/>
      <c r="C25" s="43">
        <v>0</v>
      </c>
      <c r="D25" s="43">
        <f>Payments!P50</f>
        <v>1713</v>
      </c>
      <c r="E25" s="43">
        <v>732</v>
      </c>
      <c r="F25" s="43">
        <f t="shared" si="2"/>
        <v>2445</v>
      </c>
      <c r="G25" s="48">
        <f t="shared" si="3"/>
        <v>2445</v>
      </c>
      <c r="I25" s="43">
        <v>70</v>
      </c>
      <c r="J25" s="43">
        <f>I25+(I25*L4)</f>
        <v>73.5</v>
      </c>
      <c r="K25" s="43">
        <f>J25+(J25*L4)</f>
        <v>77.174999999999997</v>
      </c>
    </row>
    <row r="26" spans="1:12" x14ac:dyDescent="0.25">
      <c r="A26" s="40" t="s">
        <v>29</v>
      </c>
      <c r="B26" s="40"/>
      <c r="C26" s="43">
        <v>50</v>
      </c>
      <c r="D26" s="43">
        <f>Payments!Q50</f>
        <v>0</v>
      </c>
      <c r="E26" s="43">
        <v>0</v>
      </c>
      <c r="F26" s="43">
        <f t="shared" si="2"/>
        <v>0</v>
      </c>
      <c r="G26" s="48">
        <f t="shared" si="3"/>
        <v>-50</v>
      </c>
      <c r="I26" s="43">
        <v>0</v>
      </c>
      <c r="J26" s="43">
        <f>I26+(I26*L11)</f>
        <v>0</v>
      </c>
      <c r="K26" s="43">
        <v>0</v>
      </c>
    </row>
    <row r="27" spans="1:12" x14ac:dyDescent="0.25">
      <c r="A27" s="40" t="s">
        <v>30</v>
      </c>
      <c r="B27" s="40"/>
      <c r="C27" s="43">
        <v>0</v>
      </c>
      <c r="D27" s="43">
        <f>Payments!R50</f>
        <v>0</v>
      </c>
      <c r="E27" s="43">
        <f t="shared" ref="E27:E36" si="5">C27</f>
        <v>0</v>
      </c>
      <c r="F27" s="43">
        <f t="shared" si="2"/>
        <v>0</v>
      </c>
      <c r="G27" s="48">
        <f t="shared" si="3"/>
        <v>0</v>
      </c>
      <c r="I27" s="43">
        <v>0</v>
      </c>
      <c r="J27" s="82">
        <v>0</v>
      </c>
      <c r="K27" s="82">
        <v>0</v>
      </c>
    </row>
    <row r="28" spans="1:12" x14ac:dyDescent="0.25">
      <c r="A28" s="55" t="s">
        <v>31</v>
      </c>
      <c r="B28" s="40"/>
      <c r="C28" s="43">
        <v>1146.83</v>
      </c>
      <c r="D28" s="43">
        <f>Payments!S50</f>
        <v>662.26</v>
      </c>
      <c r="E28" s="43">
        <v>0</v>
      </c>
      <c r="F28" s="43">
        <f t="shared" si="2"/>
        <v>662.26</v>
      </c>
      <c r="G28" s="48">
        <f t="shared" si="3"/>
        <v>-484.56999999999994</v>
      </c>
      <c r="I28" s="43">
        <v>662.26</v>
      </c>
      <c r="J28" s="43">
        <v>662.26</v>
      </c>
      <c r="K28" s="43">
        <f>J28+(J28*L4)</f>
        <v>695.37300000000005</v>
      </c>
    </row>
    <row r="29" spans="1:12" x14ac:dyDescent="0.25">
      <c r="A29" s="55" t="s">
        <v>32</v>
      </c>
      <c r="B29" s="40"/>
      <c r="C29" s="43">
        <v>210</v>
      </c>
      <c r="D29" s="43">
        <f>Payments!T50</f>
        <v>450</v>
      </c>
      <c r="E29" s="43">
        <v>0</v>
      </c>
      <c r="F29" s="43">
        <f t="shared" si="2"/>
        <v>450</v>
      </c>
      <c r="G29" s="48">
        <f t="shared" si="3"/>
        <v>240</v>
      </c>
      <c r="I29" s="43">
        <v>250</v>
      </c>
      <c r="J29" s="43">
        <f>I29+(I29*L4)</f>
        <v>262.5</v>
      </c>
      <c r="K29" s="43">
        <f>J29+(J29*L4)</f>
        <v>275.625</v>
      </c>
    </row>
    <row r="30" spans="1:12" x14ac:dyDescent="0.25">
      <c r="A30" s="40" t="s">
        <v>33</v>
      </c>
      <c r="B30" s="40"/>
      <c r="C30" s="43">
        <v>59</v>
      </c>
      <c r="D30" s="43">
        <f>Payments!U50</f>
        <v>60</v>
      </c>
      <c r="E30" s="43">
        <v>0</v>
      </c>
      <c r="F30" s="43">
        <f t="shared" si="2"/>
        <v>60</v>
      </c>
      <c r="G30" s="48">
        <f t="shared" si="3"/>
        <v>1</v>
      </c>
      <c r="I30" s="43">
        <f>C30+(C30*L4)</f>
        <v>61.95</v>
      </c>
      <c r="J30" s="43">
        <f>I30+(I30*L4)</f>
        <v>65.047499999999999</v>
      </c>
      <c r="K30" s="43">
        <f>J30+(J30*L4)</f>
        <v>68.299875</v>
      </c>
    </row>
    <row r="31" spans="1:12" x14ac:dyDescent="0.25">
      <c r="A31" s="112" t="s">
        <v>34</v>
      </c>
      <c r="B31" s="112"/>
      <c r="C31" s="43">
        <v>50</v>
      </c>
      <c r="D31" s="43">
        <f>Payments!V50</f>
        <v>66.8</v>
      </c>
      <c r="E31" s="43">
        <v>0</v>
      </c>
      <c r="F31" s="43">
        <f t="shared" si="2"/>
        <v>66.8</v>
      </c>
      <c r="G31" s="48">
        <f t="shared" si="3"/>
        <v>16.799999999999997</v>
      </c>
      <c r="I31" s="43">
        <v>100</v>
      </c>
      <c r="J31" s="43">
        <f>I31+(I31*L4)</f>
        <v>105</v>
      </c>
      <c r="K31" s="43">
        <f>J31+(J31*L4)</f>
        <v>110.25</v>
      </c>
    </row>
    <row r="32" spans="1:12" x14ac:dyDescent="0.25">
      <c r="A32" s="40" t="s">
        <v>35</v>
      </c>
      <c r="B32" s="40"/>
      <c r="C32" s="43">
        <v>35</v>
      </c>
      <c r="D32" s="43">
        <f>Payments!W50</f>
        <v>35</v>
      </c>
      <c r="E32" s="43">
        <v>0</v>
      </c>
      <c r="F32" s="43">
        <f t="shared" si="2"/>
        <v>35</v>
      </c>
      <c r="G32" s="48">
        <f t="shared" si="3"/>
        <v>0</v>
      </c>
      <c r="I32" s="43">
        <f>C32+(C32*L4)</f>
        <v>36.75</v>
      </c>
      <c r="J32" s="43">
        <f>I32+(I32*L4)</f>
        <v>38.587499999999999</v>
      </c>
      <c r="K32" s="43">
        <f>J32+(J32*L4)</f>
        <v>40.516874999999999</v>
      </c>
    </row>
    <row r="33" spans="1:11" x14ac:dyDescent="0.25">
      <c r="A33" s="112" t="s">
        <v>36</v>
      </c>
      <c r="B33" s="112"/>
      <c r="C33" s="43">
        <v>80</v>
      </c>
      <c r="D33" s="43">
        <f>Payments!X50</f>
        <v>117.97</v>
      </c>
      <c r="E33" s="43">
        <v>0</v>
      </c>
      <c r="F33" s="43">
        <f t="shared" si="2"/>
        <v>117.97</v>
      </c>
      <c r="G33" s="48">
        <f t="shared" si="3"/>
        <v>37.97</v>
      </c>
      <c r="I33" s="43">
        <f>C33+(C33*L4)</f>
        <v>84</v>
      </c>
      <c r="J33" s="43">
        <f>I33+(I33*L4)</f>
        <v>88.2</v>
      </c>
      <c r="K33" s="43">
        <f>J33+(J33*L4)</f>
        <v>92.61</v>
      </c>
    </row>
    <row r="34" spans="1:11" x14ac:dyDescent="0.25">
      <c r="A34" s="40" t="s">
        <v>37</v>
      </c>
      <c r="B34" s="40"/>
      <c r="C34" s="43">
        <v>0</v>
      </c>
      <c r="D34" s="43">
        <f>Payments!Y50</f>
        <v>0</v>
      </c>
      <c r="E34" s="43">
        <f t="shared" si="5"/>
        <v>0</v>
      </c>
      <c r="F34" s="43">
        <f t="shared" si="2"/>
        <v>0</v>
      </c>
      <c r="G34" s="48">
        <f t="shared" si="3"/>
        <v>0</v>
      </c>
      <c r="I34" s="43">
        <v>0</v>
      </c>
      <c r="J34" s="82">
        <v>0</v>
      </c>
      <c r="K34" s="82">
        <v>0</v>
      </c>
    </row>
    <row r="35" spans="1:11" x14ac:dyDescent="0.25">
      <c r="A35" s="40" t="s">
        <v>38</v>
      </c>
      <c r="B35" s="40"/>
      <c r="C35" s="43">
        <v>0</v>
      </c>
      <c r="D35" s="43">
        <f>Payments!Z50</f>
        <v>0</v>
      </c>
      <c r="E35" s="43">
        <f t="shared" si="5"/>
        <v>0</v>
      </c>
      <c r="F35" s="43">
        <f t="shared" si="2"/>
        <v>0</v>
      </c>
      <c r="G35" s="48">
        <f t="shared" si="3"/>
        <v>0</v>
      </c>
      <c r="I35" s="43">
        <v>0</v>
      </c>
      <c r="J35" s="82">
        <v>0</v>
      </c>
      <c r="K35" s="82">
        <v>80</v>
      </c>
    </row>
    <row r="36" spans="1:11" x14ac:dyDescent="0.25">
      <c r="A36" s="40" t="s">
        <v>39</v>
      </c>
      <c r="B36" s="40"/>
      <c r="C36" s="43">
        <v>0</v>
      </c>
      <c r="D36" s="43">
        <f>Payments!AA50</f>
        <v>100</v>
      </c>
      <c r="E36" s="43">
        <f t="shared" si="5"/>
        <v>0</v>
      </c>
      <c r="F36" s="43">
        <f t="shared" si="2"/>
        <v>100</v>
      </c>
      <c r="G36" s="48">
        <f t="shared" si="3"/>
        <v>100</v>
      </c>
      <c r="I36" s="43">
        <v>0</v>
      </c>
      <c r="J36" s="82">
        <v>0</v>
      </c>
      <c r="K36" s="82">
        <v>0</v>
      </c>
    </row>
    <row r="37" spans="1:11" x14ac:dyDescent="0.25">
      <c r="A37" s="40" t="s">
        <v>40</v>
      </c>
      <c r="B37" s="40"/>
      <c r="C37" s="43">
        <v>100</v>
      </c>
      <c r="D37" s="43">
        <f>Payments!AB50</f>
        <v>3603.2999999999997</v>
      </c>
      <c r="E37" s="43">
        <v>220</v>
      </c>
      <c r="F37" s="43">
        <f t="shared" si="2"/>
        <v>3823.2999999999997</v>
      </c>
      <c r="G37" s="48">
        <f t="shared" si="3"/>
        <v>3723.2999999999997</v>
      </c>
      <c r="I37" s="43">
        <v>250</v>
      </c>
      <c r="J37" s="82">
        <v>250</v>
      </c>
      <c r="K37" s="82">
        <v>250</v>
      </c>
    </row>
    <row r="38" spans="1:11" x14ac:dyDescent="0.25">
      <c r="A38" s="40"/>
      <c r="B38" s="40"/>
      <c r="C38" s="43"/>
      <c r="D38" s="43"/>
      <c r="E38" s="43"/>
      <c r="F38" s="43"/>
      <c r="G38" s="48"/>
      <c r="I38" s="43"/>
      <c r="J38" s="82"/>
      <c r="K38" s="82"/>
    </row>
    <row r="39" spans="1:11" x14ac:dyDescent="0.25">
      <c r="A39" s="40" t="s">
        <v>41</v>
      </c>
      <c r="B39" s="50"/>
      <c r="C39" s="51">
        <f>SUM(C16:C38)</f>
        <v>8143.43</v>
      </c>
      <c r="D39" s="51">
        <f>SUM(D16:D38)</f>
        <v>12578.699999999999</v>
      </c>
      <c r="E39" s="51">
        <f>SUM(E16:E38)</f>
        <v>1946.5299999999997</v>
      </c>
      <c r="F39" s="51">
        <f>SUM(F16:F38)</f>
        <v>14525.229999999998</v>
      </c>
      <c r="G39" s="52">
        <f>SUM(G16:G38)</f>
        <v>6381.8</v>
      </c>
      <c r="I39" s="51">
        <f>SUM(I16:I38)</f>
        <v>8904.4000000000015</v>
      </c>
      <c r="J39" s="89">
        <f>SUM(J16:J38)</f>
        <v>9304.0070000000014</v>
      </c>
      <c r="K39" s="89">
        <f>SUM(K16:K38)</f>
        <v>9836.7073500000006</v>
      </c>
    </row>
    <row r="40" spans="1:11" x14ac:dyDescent="0.25">
      <c r="A40" s="40"/>
      <c r="B40" s="50"/>
      <c r="C40" s="51"/>
      <c r="D40" s="51"/>
      <c r="E40" s="51"/>
      <c r="F40" s="51"/>
      <c r="G40" s="52"/>
      <c r="I40" s="51"/>
      <c r="J40" s="89"/>
      <c r="K40" s="89"/>
    </row>
    <row r="41" spans="1:11" x14ac:dyDescent="0.25">
      <c r="A41" s="113" t="s">
        <v>42</v>
      </c>
      <c r="B41" s="113"/>
      <c r="C41" s="53">
        <f>SUM(C11-C39)</f>
        <v>-102.13000000000011</v>
      </c>
      <c r="D41" s="53">
        <f t="shared" ref="D41:G41" si="6">SUM(D11-D39)</f>
        <v>-3808.4599999999991</v>
      </c>
      <c r="E41" s="53">
        <f t="shared" si="6"/>
        <v>-1660.4299999999998</v>
      </c>
      <c r="F41" s="53">
        <f t="shared" si="6"/>
        <v>-5468.8899999999976</v>
      </c>
      <c r="G41" s="53">
        <f t="shared" si="6"/>
        <v>-5366.76</v>
      </c>
      <c r="H41" s="26"/>
      <c r="I41" s="88">
        <f t="shared" ref="I41:K41" si="7">SUM(I11-I39)</f>
        <v>-316.03500000000167</v>
      </c>
      <c r="J41" s="53">
        <f t="shared" si="7"/>
        <v>-298.72375000000102</v>
      </c>
      <c r="K41" s="53">
        <f t="shared" si="7"/>
        <v>-393.65993750000052</v>
      </c>
    </row>
    <row r="42" spans="1:11" x14ac:dyDescent="0.25">
      <c r="A42" s="25"/>
      <c r="B42" s="25"/>
      <c r="C42" s="25"/>
      <c r="D42" s="25"/>
      <c r="E42" s="26"/>
      <c r="F42" s="25"/>
      <c r="G42" s="25"/>
      <c r="H42" s="26"/>
    </row>
    <row r="43" spans="1:11" x14ac:dyDescent="0.25">
      <c r="A43" s="25"/>
      <c r="B43" s="25"/>
      <c r="C43" s="32"/>
      <c r="D43" s="25"/>
      <c r="E43" s="25"/>
      <c r="F43" s="26"/>
      <c r="G43" s="49"/>
      <c r="H43" s="49"/>
    </row>
    <row r="44" spans="1:11" x14ac:dyDescent="0.25">
      <c r="A44"/>
      <c r="B44"/>
      <c r="C44"/>
      <c r="D44" s="25"/>
      <c r="E44" s="25"/>
      <c r="F44" s="26"/>
      <c r="G44" s="45"/>
    </row>
    <row r="45" spans="1:11" x14ac:dyDescent="0.25">
      <c r="A45" s="25"/>
      <c r="B45" s="25"/>
      <c r="C45" s="26"/>
      <c r="D45" s="25"/>
      <c r="E45" s="25"/>
      <c r="F45" s="26"/>
      <c r="G45" s="45"/>
    </row>
    <row r="46" spans="1:11" x14ac:dyDescent="0.25">
      <c r="A46" s="25"/>
      <c r="B46" s="25"/>
      <c r="C46" s="26"/>
      <c r="D46"/>
      <c r="E46"/>
      <c r="F46"/>
      <c r="G46" s="45"/>
    </row>
    <row r="47" spans="1:11" ht="14.4" x14ac:dyDescent="0.3">
      <c r="A47" s="25"/>
      <c r="B47" s="25"/>
      <c r="C47" s="29"/>
      <c r="D47" s="25"/>
      <c r="E47" s="25"/>
      <c r="F47" s="26"/>
      <c r="G47" s="45"/>
    </row>
    <row r="48" spans="1:11" x14ac:dyDescent="0.25">
      <c r="A48" s="25"/>
      <c r="B48" s="25"/>
      <c r="C48" s="26"/>
      <c r="D48" s="25"/>
      <c r="E48" s="25"/>
      <c r="F48"/>
      <c r="G48" s="45"/>
    </row>
    <row r="49" spans="1:7" x14ac:dyDescent="0.25">
      <c r="A49" s="25"/>
      <c r="B49" s="25"/>
      <c r="C49" s="26"/>
      <c r="D49"/>
      <c r="E49"/>
      <c r="F49" s="26"/>
      <c r="G49" s="45"/>
    </row>
    <row r="50" spans="1:7" x14ac:dyDescent="0.25">
      <c r="G50" s="45"/>
    </row>
    <row r="51" spans="1:7" x14ac:dyDescent="0.25">
      <c r="G51" s="45"/>
    </row>
    <row r="52" spans="1:7" ht="14.4" x14ac:dyDescent="0.3">
      <c r="A52" s="13"/>
      <c r="B52" s="12"/>
      <c r="C52" s="6"/>
      <c r="D52" s="10"/>
      <c r="E52" s="31"/>
      <c r="F52" s="31"/>
      <c r="G52" s="31"/>
    </row>
    <row r="53" spans="1:7" ht="14.4" x14ac:dyDescent="0.3">
      <c r="A53" s="13"/>
      <c r="B53" s="12"/>
      <c r="C53" s="6"/>
      <c r="D53" s="10"/>
      <c r="E53" s="31"/>
      <c r="F53" s="31"/>
      <c r="G53" s="31"/>
    </row>
    <row r="54" spans="1:7" ht="14.4" x14ac:dyDescent="0.3">
      <c r="A54" s="13"/>
      <c r="B54" s="12"/>
      <c r="C54" s="6"/>
      <c r="D54" s="10"/>
      <c r="E54" s="31"/>
      <c r="F54" s="31"/>
      <c r="G54" s="31"/>
    </row>
    <row r="55" spans="1:7" ht="14.4" x14ac:dyDescent="0.3">
      <c r="A55" s="13"/>
      <c r="B55" s="12"/>
      <c r="C55" s="6"/>
      <c r="D55" s="10"/>
      <c r="E55" s="31"/>
      <c r="F55" s="31"/>
      <c r="G55" s="31"/>
    </row>
    <row r="56" spans="1:7" ht="13.95" customHeight="1" x14ac:dyDescent="0.3">
      <c r="A56" s="13"/>
      <c r="B56" s="12"/>
      <c r="C56" s="6"/>
      <c r="D56" s="10"/>
      <c r="E56" s="31"/>
      <c r="F56" s="31"/>
      <c r="G56" s="31"/>
    </row>
    <row r="57" spans="1:7" x14ac:dyDescent="0.25">
      <c r="G57" s="45"/>
    </row>
    <row r="58" spans="1:7" x14ac:dyDescent="0.25">
      <c r="G58" s="45"/>
    </row>
    <row r="59" spans="1:7" x14ac:dyDescent="0.25">
      <c r="G59" s="45"/>
    </row>
    <row r="60" spans="1:7" x14ac:dyDescent="0.25">
      <c r="G60" s="45"/>
    </row>
    <row r="61" spans="1:7" x14ac:dyDescent="0.25">
      <c r="G61" s="45"/>
    </row>
    <row r="62" spans="1:7" x14ac:dyDescent="0.25">
      <c r="G62" s="45"/>
    </row>
  </sheetData>
  <mergeCells count="8">
    <mergeCell ref="A41:B41"/>
    <mergeCell ref="A3:B3"/>
    <mergeCell ref="A4:B4"/>
    <mergeCell ref="A5:B5"/>
    <mergeCell ref="A9:B9"/>
    <mergeCell ref="A22:B22"/>
    <mergeCell ref="A31:B31"/>
    <mergeCell ref="A33:B33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57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5BE96-08EF-41B3-B28C-B8DD2059A671}">
  <dimension ref="A2:D8"/>
  <sheetViews>
    <sheetView workbookViewId="0">
      <selection activeCell="D9" sqref="D9"/>
    </sheetView>
  </sheetViews>
  <sheetFormatPr defaultRowHeight="13.2" x14ac:dyDescent="0.25"/>
  <cols>
    <col min="1" max="1" width="10.109375" customWidth="1"/>
    <col min="2" max="2" width="14.21875" customWidth="1"/>
    <col min="3" max="3" width="9.109375" customWidth="1"/>
    <col min="4" max="4" width="9.109375" bestFit="1" customWidth="1"/>
  </cols>
  <sheetData>
    <row r="2" spans="1:4" x14ac:dyDescent="0.25">
      <c r="A2" s="25" t="s">
        <v>92</v>
      </c>
    </row>
    <row r="5" spans="1:4" x14ac:dyDescent="0.25">
      <c r="A5" s="71" t="s">
        <v>93</v>
      </c>
      <c r="C5" s="87">
        <v>3628.79</v>
      </c>
    </row>
    <row r="6" spans="1:4" x14ac:dyDescent="0.25">
      <c r="A6" s="71"/>
      <c r="C6" s="87"/>
    </row>
    <row r="7" spans="1:4" x14ac:dyDescent="0.25">
      <c r="A7" s="25" t="s">
        <v>0</v>
      </c>
      <c r="B7" s="25" t="s">
        <v>1</v>
      </c>
      <c r="C7" s="25" t="s">
        <v>108</v>
      </c>
      <c r="D7" s="25" t="s">
        <v>3</v>
      </c>
    </row>
    <row r="8" spans="1:4" x14ac:dyDescent="0.25">
      <c r="A8" s="86">
        <v>44656</v>
      </c>
      <c r="B8" t="s">
        <v>107</v>
      </c>
      <c r="C8" s="87">
        <v>0.61</v>
      </c>
      <c r="D8" s="87">
        <f>SUM(C5+C8)</f>
        <v>3629.4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Fin Report</vt:lpstr>
      <vt:lpstr>Receipts</vt:lpstr>
      <vt:lpstr>Payments</vt:lpstr>
      <vt:lpstr>Payments over £100</vt:lpstr>
      <vt:lpstr>VAT</vt:lpstr>
      <vt:lpstr> Reconcillation</vt:lpstr>
      <vt:lpstr>Budget Proposal 2023-24</vt:lpstr>
      <vt:lpstr>Savings Acc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Greg Pacey</cp:lastModifiedBy>
  <cp:revision/>
  <cp:lastPrinted>2023-04-02T12:11:09Z</cp:lastPrinted>
  <dcterms:created xsi:type="dcterms:W3CDTF">1996-10-14T23:33:28Z</dcterms:created>
  <dcterms:modified xsi:type="dcterms:W3CDTF">2023-04-27T12:14:23Z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588358-c3f1-4695-a290-e2f70d15689d_Enabled">
    <vt:lpwstr>true</vt:lpwstr>
  </property>
  <property fmtid="{D5CDD505-2E9C-101B-9397-08002B2CF9AE}" pid="3" name="MSIP_Label_c8588358-c3f1-4695-a290-e2f70d15689d_SetDate">
    <vt:lpwstr>2022-05-10T08:36:30Z</vt:lpwstr>
  </property>
  <property fmtid="{D5CDD505-2E9C-101B-9397-08002B2CF9AE}" pid="4" name="MSIP_Label_c8588358-c3f1-4695-a290-e2f70d15689d_Method">
    <vt:lpwstr>Privileged</vt:lpwstr>
  </property>
  <property fmtid="{D5CDD505-2E9C-101B-9397-08002B2CF9AE}" pid="5" name="MSIP_Label_c8588358-c3f1-4695-a290-e2f70d15689d_Name">
    <vt:lpwstr>Official – General</vt:lpwstr>
  </property>
  <property fmtid="{D5CDD505-2E9C-101B-9397-08002B2CF9AE}" pid="6" name="MSIP_Label_c8588358-c3f1-4695-a290-e2f70d15689d_SiteId">
    <vt:lpwstr>a1ba59b9-7204-48d8-a360-7770245ad4a9</vt:lpwstr>
  </property>
  <property fmtid="{D5CDD505-2E9C-101B-9397-08002B2CF9AE}" pid="7" name="MSIP_Label_c8588358-c3f1-4695-a290-e2f70d15689d_ActionId">
    <vt:lpwstr>eff7177e-c04a-4c01-a8a6-8d1b0732944c</vt:lpwstr>
  </property>
  <property fmtid="{D5CDD505-2E9C-101B-9397-08002B2CF9AE}" pid="8" name="MSIP_Label_c8588358-c3f1-4695-a290-e2f70d15689d_ContentBits">
    <vt:lpwstr>0</vt:lpwstr>
  </property>
</Properties>
</file>